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52\Desktop\栄養管理報告書\"/>
    </mc:Choice>
  </mc:AlternateContent>
  <bookViews>
    <workbookView xWindow="-105" yWindow="-105" windowWidth="23265" windowHeight="12585"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2" i="1" l="1"/>
  <c r="AR24" i="1" s="1"/>
  <c r="CH26" i="1"/>
  <c r="AR25" i="1" s="1"/>
  <c r="CH18" i="1"/>
  <c r="AR23" i="1" s="1"/>
  <c r="CH14" i="1"/>
  <c r="AR22" i="1" s="1"/>
  <c r="CH10" i="1"/>
  <c r="AR21" i="1" s="1"/>
  <c r="CH6" i="1"/>
  <c r="T43" i="1" l="1"/>
  <c r="IR5" i="4" l="1"/>
  <c r="GX6" i="4"/>
  <c r="CU8" i="4" l="1"/>
  <c r="CV8" i="4"/>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X8" i="4" s="1"/>
  <c r="CG59" i="1"/>
  <c r="CQ8" i="4" s="1"/>
  <c r="CE64" i="1"/>
  <c r="CG64" i="1" s="1"/>
  <c r="CE63" i="1"/>
  <c r="CG63" i="1" s="1"/>
  <c r="CH69" i="1" l="1"/>
  <c r="AR72" i="1" s="1"/>
  <c r="DE8" i="4"/>
  <c r="CH61" i="1"/>
  <c r="AR68" i="1" s="1"/>
  <c r="CW8" i="4"/>
  <c r="CH76" i="1"/>
  <c r="AR76" i="1" s="1"/>
  <c r="DZ8" i="4"/>
  <c r="CY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<sst xmlns="http://schemas.openxmlformats.org/spreadsheetml/2006/main" count="1816" uniqueCount="924">
  <si>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</si>
  <si>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</si>
  <si>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</si>
  <si>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</si>
  <si>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</si>
  <si>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</si>
  <si>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</si>
  <si>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</si>
  <si>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</si>
  <si>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</si>
  <si>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</si>
  <si>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</si>
  <si>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</si>
  <si>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</si>
  <si>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</si>
  <si>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</si>
  <si>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</si>
  <si>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</si>
  <si>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</si>
  <si>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</si>
  <si>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</si>
  <si>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</si>
  <si>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</si>
  <si>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</si>
  <si>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</si>
  <si>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</si>
  <si>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</si>
  <si>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</si>
  <si>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</si>
  <si>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</si>
  <si>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</si>
  <si>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</si>
  <si>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</si>
  <si>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</si>
  <si>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</si>
  <si>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</si>
  <si>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</si>
  <si>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</si>
  <si>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</si>
  <si>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</si>
  <si>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</si>
  <si>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</si>
  <si>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</si>
  <si>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</si>
  <si>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</si>
  <si>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</si>
  <si>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</si>
  <si>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</si>
  <si>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</si>
  <si>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</si>
  <si>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</si>
  <si>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</si>
  <si>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</si>
  <si>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</si>
  <si>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</si>
  <si>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</si>
  <si>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</si>
  <si>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</si>
  <si>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</si>
  <si>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</si>
  <si>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</si>
  <si>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</si>
  <si>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</si>
  <si>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</si>
  <si>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</si>
  <si>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</si>
  <si>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</si>
  <si>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</si>
  <si>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</si>
  <si>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</si>
  <si>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</si>
  <si>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</si>
  <si>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</si>
  <si>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</si>
  <si>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</si>
  <si>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</si>
  <si>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</si>
  <si>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</si>
  <si>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</si>
  <si>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</si>
  <si>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</si>
  <si>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</si>
  <si>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</si>
  <si>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</si>
  <si>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</si>
  <si>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</si>
  <si>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</si>
  <si>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</si>
  <si>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</si>
  <si>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</si>
  <si>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</si>
  <si>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</si>
  <si>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</si>
  <si>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</si>
  <si>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</si>
  <si>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</si>
  <si>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</si>
  <si>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</si>
  <si>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</si>
  <si>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</si>
  <si>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</si>
  <si>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</si>
  <si>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</si>
  <si>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</si>
  <si>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</si>
  <si>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</si>
  <si>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</si>
  <si>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</si>
  <si>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</si>
  <si>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</si>
  <si>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</si>
  <si>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</si>
  <si>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</si>
  <si>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</si>
  <si>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</si>
  <si>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</si>
  <si>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</si>
  <si>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</si>
  <si>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</si>
  <si>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</si>
  <si>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</si>
  <si>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</si>
  <si>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</si>
  <si>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</si>
  <si>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</si>
  <si>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</si>
  <si>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</si>
  <si>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</si>
  <si>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</si>
  <si>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</si>
  <si>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</si>
  <si>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</si>
  <si>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</si>
  <si>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</si>
  <si>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</si>
  <si>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</si>
  <si>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</si>
  <si>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</si>
  <si>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</si>
  <si>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</si>
  <si>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</si>
  <si>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</si>
  <si>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</si>
  <si>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</si>
  <si>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</si>
  <si>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</si>
  <si>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</si>
  <si>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</si>
  <si>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</si>
  <si>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</si>
  <si>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</si>
  <si>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</si>
  <si>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</si>
  <si>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</si>
  <si>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</si>
  <si>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</si>
  <si>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</si>
  <si>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</si>
  <si>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</si>
  <si>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</si>
  <si>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</si>
  <si>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</si>
  <si>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</si>
  <si>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</si>
  <si>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</si>
  <si>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</si>
  <si>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</si>
  <si>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</si>
  <si>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</si>
  <si>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</si>
  <si>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</si>
  <si>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</si>
  <si>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</si>
  <si>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</si>
  <si>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</si>
  <si>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</si>
  <si>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</si>
  <si>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</si>
  <si>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</si>
  <si>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</si>
  <si>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</si>
  <si>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</si>
  <si>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</si>
  <si>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</si>
  <si>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</si>
  <si>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</si>
  <si>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</si>
  <si>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</si>
  <si>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</si>
  <si>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</si>
  <si>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</si>
  <si>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</si>
  <si>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</si>
  <si>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</si>
  <si>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</si>
  <si>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</si>
  <si>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</si>
  <si>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</si>
  <si>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</si>
  <si>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</si>
  <si>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</si>
  <si>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</si>
  <si>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</si>
  <si>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</si>
  <si>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</si>
  <si>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</si>
  <si>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</si>
  <si>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</si>
  <si>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</si>
  <si>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</si>
  <si>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</si>
  <si>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</si>
  <si>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</si>
  <si>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</si>
  <si>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</si>
  <si>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</si>
  <si>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</si>
  <si>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</si>
  <si>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</si>
  <si>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</si>
  <si>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</si>
  <si>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</si>
  <si>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</si>
  <si>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</si>
  <si>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</si>
  <si>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</si>
  <si>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</si>
  <si>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</si>
  <si>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</si>
  <si>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</si>
  <si>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</si>
  <si>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</si>
  <si>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</si>
  <si>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</si>
  <si>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</si>
  <si>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</si>
  <si>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</si>
  <si>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</si>
  <si>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</si>
  <si>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</si>
  <si>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</si>
  <si>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</si>
  <si>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</si>
  <si>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</si>
  <si>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</si>
  <si>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</si>
  <si>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</si>
  <si>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</si>
  <si>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</si>
  <si>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</si>
  <si>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</si>
  <si>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</si>
  <si>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</si>
  <si>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</si>
  <si>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</si>
  <si>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</si>
  <si>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</si>
  <si>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</si>
  <si>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</si>
  <si>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</si>
  <si>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</si>
  <si>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</si>
  <si>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</si>
  <si>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</si>
  <si>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</si>
  <si>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</si>
  <si>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</si>
  <si>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</si>
  <si>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</si>
  <si>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</si>
  <si>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</si>
  <si>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</si>
  <si>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</si>
  <si>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</si>
  <si>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</si>
  <si>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</si>
  <si>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</si>
  <si>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</si>
  <si>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</si>
  <si>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</si>
  <si>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</si>
  <si>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</si>
  <si>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</si>
  <si>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</si>
  <si>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</si>
  <si>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</si>
  <si>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</si>
  <si>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</si>
  <si>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</si>
  <si>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</si>
  <si>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</si>
  <si>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</si>
  <si>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</si>
  <si>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</si>
  <si>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</si>
  <si>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</si>
  <si>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</si>
  <si>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</si>
  <si>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</si>
  <si>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</si>
  <si>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</si>
  <si>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</si>
  <si>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</si>
  <si>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</si>
  <si>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</si>
  <si>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</si>
  <si>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</si>
  <si>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</si>
  <si>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</si>
  <si>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</si>
  <si>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</si>
  <si>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</si>
  <si>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</si>
  <si>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</si>
  <si>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</si>
  <si>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</si>
  <si>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</si>
  <si>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</si>
  <si>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</si>
  <si>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</si>
  <si>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</si>
  <si>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</si>
  <si>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</si>
  <si>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</si>
  <si>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</si>
  <si>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</si>
  <si>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</si>
  <si>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</si>
  <si>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</si>
  <si>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</si>
  <si>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</si>
  <si>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</si>
  <si>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</si>
  <si>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</si>
  <si>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</si>
  <si>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</si>
  <si>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</si>
  <si>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</si>
  <si>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</si>
  <si>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</si>
  <si>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</si>
  <si>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</si>
  <si>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</si>
  <si>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</si>
  <si>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</si>
  <si>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</si>
  <si>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</si>
  <si>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</si>
  <si>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</si>
  <si>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</si>
  <si>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</si>
  <si>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</si>
  <si>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</si>
  <si>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</si>
  <si>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</si>
  <si>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</si>
  <si>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</si>
  <si>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</si>
  <si>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</si>
  <si>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</si>
  <si>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</si>
  <si>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</si>
  <si>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</si>
  <si>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</si>
  <si>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</si>
  <si>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</si>
  <si>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</si>
  <si>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</si>
  <si>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</si>
  <si>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</si>
  <si>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</si>
  <si>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</si>
  <si>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</si>
  <si>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</si>
  <si>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</si>
  <si>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</si>
  <si>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</si>
  <si>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</si>
  <si>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</si>
  <si>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</si>
  <si>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</si>
  <si>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</si>
  <si>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</si>
  <si>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</si>
  <si>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</si>
  <si>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</si>
  <si>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</si>
  <si>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</si>
  <si>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</si>
  <si>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</si>
  <si>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</si>
  <si>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</si>
  <si>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</si>
  <si>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</si>
  <si>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</si>
  <si>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</si>
  <si>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</si>
  <si>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</si>
  <si>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</si>
  <si>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</si>
  <si>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</si>
  <si>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</si>
  <si>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</si>
  <si>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</si>
  <si>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</si>
  <si>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</si>
  <si>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</si>
  <si>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</si>
  <si>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</si>
  <si>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</si>
  <si>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</si>
  <si>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</si>
  <si>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</si>
  <si>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</si>
  <si>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</si>
  <si>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</si>
  <si>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</si>
  <si>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</si>
  <si>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</si>
  <si>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</si>
  <si>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</si>
  <si>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</si>
  <si>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</si>
  <si>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</si>
  <si>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</si>
  <si>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</si>
  <si>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</si>
  <si>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</si>
  <si>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</si>
  <si>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</si>
  <si>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</si>
  <si>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</si>
  <si>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</si>
  <si>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</si>
  <si>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</si>
  <si>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</si>
  <si>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</si>
  <si>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</si>
  <si>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</si>
  <si>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</si>
  <si>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</si>
  <si>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</si>
  <si>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</si>
  <si>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</si>
  <si>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</si>
  <si>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</si>
  <si>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</si>
  <si>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</si>
  <si>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</si>
  <si>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</si>
  <si>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</si>
  <si>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</si>
  <si>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</si>
  <si>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</si>
  <si>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</si>
  <si>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</si>
  <si>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</si>
  <si>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</si>
  <si>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</si>
  <si>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</si>
  <si>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</si>
  <si>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</si>
  <si>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</si>
  <si>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</si>
  <si>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</si>
  <si>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</si>
  <si>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</si>
  <si>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</si>
  <si>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</si>
  <si>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</si>
  <si>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</si>
  <si>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</si>
  <si>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</si>
  <si>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</si>
  <si>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</si>
  <si>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</si>
  <si>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</si>
  <si>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</si>
  <si>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</si>
  <si>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</si>
  <si>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</si>
  <si>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</si>
  <si>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</si>
  <si>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</si>
  <si>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</si>
  <si>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</si>
  <si>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</si>
  <si>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</si>
  <si>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</si>
  <si>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</si>
  <si>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</si>
  <si>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</si>
  <si>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</si>
  <si>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</si>
  <si>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</si>
  <si>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</si>
  <si>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</si>
  <si>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</si>
  <si>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</si>
  <si>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</si>
  <si>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</si>
  <si>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</si>
  <si>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</si>
  <si>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</si>
  <si>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</si>
  <si>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</si>
  <si>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</si>
  <si>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</si>
  <si>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</si>
  <si>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</si>
  <si>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</si>
  <si>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</si>
  <si>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</si>
  <si>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</si>
  <si>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</si>
  <si>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</si>
  <si>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</si>
  <si>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</si>
  <si>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</si>
  <si>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</si>
  <si>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</si>
  <si>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</si>
  <si>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</si>
  <si>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</si>
  <si>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</si>
  <si>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</si>
  <si>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</si>
  <si>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</si>
  <si>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</si>
  <si>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</si>
  <si>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</si>
  <si>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</si>
  <si>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</si>
  <si>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</si>
  <si>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</si>
  <si>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</si>
  <si>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</si>
  <si>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</si>
  <si>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</si>
  <si>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</si>
  <si>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</si>
  <si>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</si>
  <si>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</si>
  <si>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</si>
  <si>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</si>
  <si>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</si>
  <si>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</si>
  <si>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</si>
  <si>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</si>
  <si>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</si>
  <si>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</si>
  <si>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</si>
  <si>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</si>
  <si>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</si>
  <si>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</si>
  <si>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</si>
  <si>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</si>
  <si>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</si>
  <si>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</si>
  <si>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</si>
  <si>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</si>
  <si>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</si>
  <si>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</si>
  <si>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</si>
  <si>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</si>
  <si>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</si>
  <si>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</si>
  <si>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</si>
  <si>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</si>
  <si>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</si>
  <si>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</si>
  <si>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</si>
  <si>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</si>
  <si>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</si>
  <si>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</si>
  <si>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</si>
  <si>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</si>
  <si>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</si>
  <si>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</si>
  <si>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</si>
  <si>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</si>
  <si>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</si>
  <si>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</si>
  <si>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</si>
  <si>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</si>
  <si>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</si>
  <si>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</si>
  <si>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</si>
  <si>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</si>
  <si>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</si>
  <si>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</si>
  <si>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</si>
  <si>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</si>
  <si>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</si>
  <si>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</si>
  <si>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</si>
  <si>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</si>
  <si>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</si>
  <si>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</si>
  <si>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</si>
  <si>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</si>
  <si>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</si>
  <si>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</si>
  <si>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</si>
  <si>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</si>
  <si>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</si>
  <si>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</si>
  <si>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</si>
  <si>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</si>
  <si>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</si>
  <si>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</si>
  <si>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</si>
  <si>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</si>
  <si>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</si>
  <si>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</si>
  <si>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</si>
  <si>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</si>
  <si>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</si>
  <si>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</si>
  <si>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</si>
  <si>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</si>
  <si>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</si>
  <si>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</si>
  <si>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</si>
  <si>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</si>
  <si>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</si>
  <si>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</si>
  <si>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</si>
  <si>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</si>
  <si>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</si>
  <si>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</si>
  <si>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</si>
  <si>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</si>
  <si>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</si>
  <si>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</si>
  <si>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</si>
  <si>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</si>
  <si>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</si>
  <si>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</si>
  <si>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</si>
  <si>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</si>
  <si>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</si>
  <si>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</si>
  <si>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</si>
  <si>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</si>
  <si>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</si>
  <si>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</si>
  <si>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</si>
  <si>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</si>
  <si>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</si>
  <si>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</si>
  <si>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</si>
  <si>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</si>
  <si>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</si>
  <si>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</si>
  <si>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</si>
  <si>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</si>
  <si>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</si>
  <si>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</si>
  <si>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</si>
  <si>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</si>
  <si>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</si>
  <si>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</si>
  <si>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</si>
  <si>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</si>
  <si>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</si>
  <si>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</si>
  <si>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</si>
  <si>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</si>
  <si>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</si>
  <si>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</si>
  <si>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</si>
  <si>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</si>
  <si>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</si>
  <si>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</si>
  <si>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</si>
  <si>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</si>
  <si>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</si>
  <si>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</si>
  <si>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</si>
  <si>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</si>
  <si>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</si>
  <si>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</si>
  <si>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</si>
  <si>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</si>
  <si>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</si>
  <si>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</si>
  <si>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</si>
  <si>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</si>
  <si>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</si>
  <si>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</si>
  <si>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</si>
  <si>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</si>
  <si>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</si>
  <si>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</si>
  <si>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</si>
  <si>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</si>
  <si>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</si>
  <si>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</si>
  <si>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</si>
  <si>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</si>
  <si>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</si>
  <si>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</si>
  <si>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</si>
  <si>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</si>
  <si>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</si>
  <si>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</si>
  <si>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</si>
  <si>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</si>
  <si>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</si>
  <si>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</si>
  <si>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</si>
  <si>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</si>
  <si>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</si>
  <si>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</si>
  <si>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</si>
  <si>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</si>
  <si>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</si>
  <si>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</si>
  <si>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</si>
  <si>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</si>
  <si>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</si>
  <si>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</si>
  <si>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</si>
  <si>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</si>
  <si>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</si>
  <si>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</si>
  <si>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</si>
  <si>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</si>
  <si>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</si>
  <si>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</si>
  <si>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</si>
  <si>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</si>
  <si>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</si>
  <si>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</si>
  <si>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</si>
  <si>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</si>
  <si>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</si>
  <si>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</si>
  <si>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</si>
  <si>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</si>
  <si>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</si>
  <si>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</si>
  <si>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</si>
  <si>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</si>
  <si>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</si>
  <si>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</si>
  <si>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</si>
  <si>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</si>
  <si>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</si>
  <si>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</si>
  <si>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</si>
  <si>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</si>
  <si>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</si>
  <si>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</si>
  <si>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</si>
  <si>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</si>
  <si>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</si>
  <si>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</si>
  <si>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</si>
  <si>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</si>
  <si>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</si>
  <si>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</si>
  <si>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</si>
  <si>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</si>
  <si>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</si>
  <si>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</si>
  <si>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</si>
  <si>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</si>
  <si>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</si>
  <si>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</si>
  <si>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</si>
  <si>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</si>
  <si>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</si>
  <si>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</si>
  <si>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</si>
  <si>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</si>
  <si>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</si>
  <si>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</si>
  <si>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</si>
  <si>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</si>
  <si>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</si>
  <si>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</si>
  <si>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</si>
  <si>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</si>
  <si>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</si>
  <si>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</si>
  <si>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</si>
  <si>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</si>
  <si>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</si>
  <si>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</si>
  <si>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</si>
  <si>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</si>
  <si>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</si>
  <si>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</si>
  <si>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</si>
  <si>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</si>
  <si>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</si>
  <si>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</si>
  <si>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</si>
  <si>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</si>
  <si>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</si>
  <si>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</si>
  <si>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</si>
  <si>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</si>
  <si>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</si>
  <si>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</si>
  <si>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</si>
  <si>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</si>
  <si>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</si>
  <si>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</si>
  <si>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</si>
  <si>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</si>
  <si>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</si>
  <si>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</si>
  <si>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</si>
  <si>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</si>
  <si>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</si>
  <si>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</si>
  <si>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</si>
  <si>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</si>
  <si>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</si>
  <si>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</si>
  <si>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</si>
  <si>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</si>
  <si>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</si>
  <si>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</si>
  <si>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</si>
  <si>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</si>
  <si>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</si>
  <si>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</si>
  <si>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</si>
  <si>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</si>
  <si>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</si>
  <si>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</si>
  <si>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</si>
  <si>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</si>
  <si>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</si>
  <si>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</si>
  <si>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</si>
  <si>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</si>
  <si>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</si>
  <si>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</si>
  <si>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</si>
  <si>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</si>
  <si>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</si>
  <si>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</si>
  <si>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</si>
  <si>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</si>
  <si>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</si>
  <si>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</si>
  <si>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</si>
  <si>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</si>
  <si>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</si>
  <si>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</si>
  <si>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</si>
  <si>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</si>
  <si>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</si>
  <si>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</si>
  <si>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</si>
  <si>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</si>
  <si>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</si>
  <si>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</si>
  <si>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</si>
  <si>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</si>
  <si>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</si>
  <si>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</si>
  <si>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</si>
  <si>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</si>
  <si>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</si>
  <si>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</si>
  <si>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</si>
  <si>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</si>
  <si>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</si>
  <si>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</si>
  <si>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</si>
  <si>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</si>
  <si>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</si>
  <si>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</si>
  <si>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</si>
  <si>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</si>
  <si>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</si>
  <si>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</si>
  <si>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</si>
  <si>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</si>
  <si>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</si>
  <si>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</si>
  <si>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</si>
  <si>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</si>
  <si>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</si>
  <si>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</si>
  <si>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</si>
  <si>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</si>
  <si>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</si>
  <si>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</si>
  <si>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</si>
  <si>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</si>
  <si>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</si>
  <si>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</si>
  <si>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</si>
  <si>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</si>
  <si>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</si>
  <si>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</si>
  <si>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</si>
  <si>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</si>
  <si>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</si>
  <si>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</si>
  <si>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</si>
  <si>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</si>
  <si>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</si>
  <si>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</si>
  <si>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</si>
  <si>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</si>
  <si>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</si>
  <si>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</si>
  <si>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</si>
  <si>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</si>
  <si>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</si>
  <si>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</si>
  <si>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</si>
  <si>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</si>
  <si>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</si>
  <si>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</si>
  <si>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北海道○○保健所企画総務課</t>
    <rPh sb="0" eb="3">
      <t>ホッカイドウ</t>
    </rPh>
    <rPh sb="5" eb="8">
      <t>ホケンジョ</t>
    </rPh>
    <rPh sb="8" eb="10">
      <t>キカク</t>
    </rPh>
    <rPh sb="10" eb="13">
      <t>ソウムカ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</si>
</sst>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1001">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Protection="1">
      <protection locked="0"/>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4" fillId="0" borderId="0" xfId="2" applyFont="1" applyBorder="1" applyAlignment="1" applyProtection="1">
      <alignment vertical="top" wrapText="1"/>
    </xf>
    <xf numFmtId="0" fontId="32" fillId="0" borderId="0" xfId="0"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9" xfId="0" applyFont="1" applyBorder="1" applyAlignment="1">
      <alignment vertical="top" wrapText="1"/>
    </xf>
    <xf numFmtId="0" fontId="11" fillId="0" borderId="72" xfId="0" applyFont="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2" xfId="1" applyFont="1" applyBorder="1" applyAlignment="1">
      <alignment vertical="top" wrapText="1"/>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104" xfId="1"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8" fillId="0" borderId="100"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shrinkToFit="1"/>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2" borderId="1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0" fontId="5" fillId="0" borderId="4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7" fillId="2" borderId="11" xfId="0" applyFont="1" applyFill="1" applyBorder="1" applyAlignment="1" applyProtection="1">
      <alignment vertical="center"/>
      <protection locked="0"/>
    </xf>
    <xf numFmtId="0" fontId="5"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5" fillId="0" borderId="12" xfId="0" applyFont="1" applyBorder="1" applyAlignment="1">
      <alignment vertical="top" wrapText="1"/>
    </xf>
    <xf numFmtId="0" fontId="5" fillId="0" borderId="11" xfId="0" applyFont="1" applyBorder="1" applyAlignment="1">
      <alignment vertical="top" wrapText="1"/>
    </xf>
    <xf numFmtId="0" fontId="11" fillId="0" borderId="12" xfId="0" applyFont="1" applyBorder="1" applyAlignment="1">
      <alignment vertical="center"/>
    </xf>
    <xf numFmtId="0" fontId="11" fillId="0" borderId="11" xfId="0" applyFont="1" applyBorder="1" applyAlignment="1">
      <alignment vertical="center"/>
    </xf>
    <xf numFmtId="0" fontId="5" fillId="0" borderId="34"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5" fillId="0" borderId="34" xfId="0" applyFont="1" applyBorder="1" applyAlignment="1">
      <alignment horizontal="center" vertical="center" textRotation="255" shrinkToFit="1"/>
    </xf>
    <xf numFmtId="0" fontId="4" fillId="0" borderId="12" xfId="0" applyFont="1" applyBorder="1" applyAlignment="1">
      <alignment vertical="top" wrapText="1"/>
    </xf>
    <xf numFmtId="0" fontId="11"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176" fontId="11" fillId="2" borderId="38" xfId="0" applyNumberFormat="1"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7" fillId="0" borderId="119" xfId="0" applyFont="1" applyFill="1" applyBorder="1" applyAlignment="1">
      <alignment vertical="center" shrinkToFit="1"/>
    </xf>
    <xf numFmtId="0" fontId="17" fillId="0" borderId="116" xfId="0" applyFont="1" applyFill="1" applyBorder="1" applyAlignment="1">
      <alignment shrinkToFit="1"/>
    </xf>
    <xf numFmtId="0" fontId="27" fillId="2" borderId="12" xfId="0" applyFont="1" applyFill="1" applyBorder="1" applyAlignment="1" applyProtection="1">
      <alignment vertical="center"/>
      <protection locked="0"/>
    </xf>
    <xf numFmtId="0" fontId="27" fillId="2" borderId="12" xfId="0" applyFont="1" applyFill="1" applyBorder="1" applyAlignment="1" applyProtection="1">
      <alignment horizontal="center" vertical="center"/>
      <protection locked="0"/>
    </xf>
    <xf numFmtId="176" fontId="17" fillId="0" borderId="20"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2" borderId="19" xfId="0" applyFont="1" applyFill="1" applyBorder="1" applyAlignment="1" applyProtection="1">
      <alignment vertical="center" shrinkToFit="1"/>
      <protection locked="0"/>
    </xf>
    <xf numFmtId="176" fontId="17" fillId="0" borderId="68"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21"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42"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6" xfId="0" applyFont="1" applyFill="1" applyBorder="1" applyAlignment="1">
      <alignment vertical="center" shrinkToFit="1"/>
    </xf>
    <xf numFmtId="0" fontId="17" fillId="0" borderId="118"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6"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0" fontId="11" fillId="2" borderId="40" xfId="0" applyFont="1" applyFill="1" applyBorder="1" applyAlignment="1" applyProtection="1">
      <alignment horizontal="center" vertical="center"/>
      <protection locked="0"/>
    </xf>
    <xf numFmtId="0" fontId="17" fillId="0" borderId="2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11" fillId="0" borderId="31" xfId="0" applyFont="1" applyBorder="1" applyAlignment="1">
      <alignment vertical="center" shrinkToFit="1"/>
    </xf>
    <xf numFmtId="0" fontId="17" fillId="2" borderId="66"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1" xfId="0" applyFont="1" applyBorder="1" applyAlignment="1">
      <alignment vertical="center" shrinkToFit="1"/>
    </xf>
    <xf numFmtId="0" fontId="11" fillId="0" borderId="40"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7" fillId="0" borderId="5"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11" fillId="2" borderId="8"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0" fillId="0" borderId="97" xfId="0" applyFill="1" applyBorder="1" applyAlignment="1">
      <alignment vertical="center" wrapText="1"/>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9"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2" xfId="0" applyFont="1" applyBorder="1" applyAlignment="1">
      <alignment vertical="center" shrinkToFit="1"/>
    </xf>
    <xf numFmtId="0" fontId="11" fillId="2" borderId="3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11" fillId="0" borderId="143"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5" fillId="2" borderId="3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41"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7" fillId="2" borderId="35" xfId="0" applyFont="1" applyFill="1" applyBorder="1" applyAlignment="1" applyProtection="1">
      <alignment vertical="center" shrinkToFit="1"/>
      <protection locked="0"/>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82" xfId="0"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79" xfId="0" applyFont="1" applyBorder="1" applyAlignment="1">
      <alignment vertical="center"/>
    </xf>
    <xf numFmtId="0" fontId="11" fillId="0" borderId="5" xfId="0" applyFont="1" applyBorder="1" applyAlignment="1">
      <alignmen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97" xfId="0" applyFont="1" applyFill="1" applyBorder="1" applyAlignment="1" applyProtection="1">
      <alignment vertical="center" shrinkToFit="1"/>
      <protection locked="0"/>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9"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 fillId="2" borderId="0" xfId="0" applyFont="1" applyFill="1" applyBorder="1" applyAlignment="1" applyProtection="1">
      <alignment horizontal="center" vertical="center"/>
      <protection locked="0"/>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19</xdr:row>
          <xdr:rowOff>38100</xdr:rowOff>
        </xdr:from>
        <xdr:to>
          <xdr:col>33</xdr:col>
          <xdr:colOff>104775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xdr:row>
          <xdr:rowOff>28575</xdr:rowOff>
        </xdr:from>
        <xdr:to>
          <xdr:col>33</xdr:col>
          <xdr:colOff>104775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xdr:row>
          <xdr:rowOff>38100</xdr:rowOff>
        </xdr:from>
        <xdr:to>
          <xdr:col>33</xdr:col>
          <xdr:colOff>104775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xdr:row>
          <xdr:rowOff>28575</xdr:rowOff>
        </xdr:from>
        <xdr:to>
          <xdr:col>33</xdr:col>
          <xdr:colOff>104775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xdr:row>
          <xdr:rowOff>38100</xdr:rowOff>
        </xdr:from>
        <xdr:to>
          <xdr:col>33</xdr:col>
          <xdr:colOff>104775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28575</xdr:rowOff>
        </xdr:from>
        <xdr:to>
          <xdr:col>33</xdr:col>
          <xdr:colOff>104775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38100</xdr:rowOff>
        </xdr:from>
        <xdr:to>
          <xdr:col>12</xdr:col>
          <xdr:colOff>28575</xdr:colOff>
          <xdr:row>44</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38100</xdr:rowOff>
        </xdr:from>
        <xdr:to>
          <xdr:col>12</xdr:col>
          <xdr:colOff>28575</xdr:colOff>
          <xdr:row>45</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44</xdr:row>
          <xdr:rowOff>66675</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44</xdr:row>
          <xdr:rowOff>66675</xdr:rowOff>
        </xdr:from>
        <xdr:to>
          <xdr:col>28</xdr:col>
          <xdr:colOff>28575</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66675</xdr:rowOff>
        </xdr:from>
        <xdr:to>
          <xdr:col>32</xdr:col>
          <xdr:colOff>28575</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66675</xdr:rowOff>
        </xdr:from>
        <xdr:to>
          <xdr:col>12</xdr:col>
          <xdr:colOff>28575</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38100</xdr:rowOff>
        </xdr:from>
        <xdr:to>
          <xdr:col>12</xdr:col>
          <xdr:colOff>28575</xdr:colOff>
          <xdr:row>48</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28575</xdr:colOff>
          <xdr:row>49</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50</xdr:row>
          <xdr:rowOff>66675</xdr:rowOff>
        </xdr:from>
        <xdr:to>
          <xdr:col>17</xdr:col>
          <xdr:colOff>28575</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50</xdr:row>
          <xdr:rowOff>66675</xdr:rowOff>
        </xdr:from>
        <xdr:to>
          <xdr:col>26</xdr:col>
          <xdr:colOff>28575</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51</xdr:row>
          <xdr:rowOff>66675</xdr:rowOff>
        </xdr:from>
        <xdr:to>
          <xdr:col>17</xdr:col>
          <xdr:colOff>28575</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66675</xdr:rowOff>
        </xdr:from>
        <xdr:to>
          <xdr:col>17</xdr:col>
          <xdr:colOff>28575</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66675</xdr:rowOff>
        </xdr:from>
        <xdr:to>
          <xdr:col>17</xdr:col>
          <xdr:colOff>28575</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38100</xdr:rowOff>
        </xdr:from>
        <xdr:to>
          <xdr:col>12</xdr:col>
          <xdr:colOff>28575</xdr:colOff>
          <xdr:row>65</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66675</xdr:rowOff>
        </xdr:from>
        <xdr:to>
          <xdr:col>12</xdr:col>
          <xdr:colOff>28575</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38100</xdr:rowOff>
        </xdr:from>
        <xdr:to>
          <xdr:col>12</xdr:col>
          <xdr:colOff>28575</xdr:colOff>
          <xdr:row>68</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65</xdr:row>
          <xdr:rowOff>38100</xdr:rowOff>
        </xdr:from>
        <xdr:to>
          <xdr:col>23</xdr:col>
          <xdr:colOff>28575</xdr:colOff>
          <xdr:row>65</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65</xdr:row>
          <xdr:rowOff>38100</xdr:rowOff>
        </xdr:from>
        <xdr:to>
          <xdr:col>32</xdr:col>
          <xdr:colOff>28575</xdr:colOff>
          <xdr:row>65</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28575</xdr:colOff>
          <xdr:row>69</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28575</xdr:colOff>
          <xdr:row>70</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66675</xdr:rowOff>
        </xdr:from>
        <xdr:to>
          <xdr:col>12</xdr:col>
          <xdr:colOff>28575</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28575</xdr:colOff>
          <xdr:row>69</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69</xdr:row>
          <xdr:rowOff>38100</xdr:rowOff>
        </xdr:from>
        <xdr:to>
          <xdr:col>31</xdr:col>
          <xdr:colOff>28575</xdr:colOff>
          <xdr:row>69</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28575</xdr:colOff>
          <xdr:row>73</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28575</xdr:colOff>
          <xdr:row>73</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66675</xdr:rowOff>
        </xdr:from>
        <xdr:to>
          <xdr:col>12</xdr:col>
          <xdr:colOff>28575</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28575</xdr:colOff>
          <xdr:row>76</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28575</xdr:colOff>
          <xdr:row>73</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38100</xdr:rowOff>
        </xdr:from>
        <xdr:to>
          <xdr:col>12</xdr:col>
          <xdr:colOff>28575</xdr:colOff>
          <xdr:row>79</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78</xdr:row>
          <xdr:rowOff>38100</xdr:rowOff>
        </xdr:from>
        <xdr:to>
          <xdr:col>23</xdr:col>
          <xdr:colOff>28575</xdr:colOff>
          <xdr:row>78</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78</xdr:row>
          <xdr:rowOff>38100</xdr:rowOff>
        </xdr:from>
        <xdr:to>
          <xdr:col>27</xdr:col>
          <xdr:colOff>28575</xdr:colOff>
          <xdr:row>78</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78</xdr:row>
          <xdr:rowOff>38100</xdr:rowOff>
        </xdr:from>
        <xdr:to>
          <xdr:col>32</xdr:col>
          <xdr:colOff>66675</xdr:colOff>
          <xdr:row>78</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78</xdr:row>
          <xdr:rowOff>38100</xdr:rowOff>
        </xdr:from>
        <xdr:to>
          <xdr:col>36</xdr:col>
          <xdr:colOff>28575</xdr:colOff>
          <xdr:row>78</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80</xdr:row>
          <xdr:rowOff>38100</xdr:rowOff>
        </xdr:from>
        <xdr:to>
          <xdr:col>19</xdr:col>
          <xdr:colOff>28575</xdr:colOff>
          <xdr:row>80</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80</xdr:row>
          <xdr:rowOff>38100</xdr:rowOff>
        </xdr:from>
        <xdr:to>
          <xdr:col>22</xdr:col>
          <xdr:colOff>28575</xdr:colOff>
          <xdr:row>80</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80</xdr:row>
          <xdr:rowOff>38100</xdr:rowOff>
        </xdr:from>
        <xdr:to>
          <xdr:col>27</xdr:col>
          <xdr:colOff>66675</xdr:colOff>
          <xdr:row>80</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82</xdr:row>
          <xdr:rowOff>38100</xdr:rowOff>
        </xdr:from>
        <xdr:to>
          <xdr:col>16</xdr:col>
          <xdr:colOff>28575</xdr:colOff>
          <xdr:row>82</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82</xdr:row>
          <xdr:rowOff>38100</xdr:rowOff>
        </xdr:from>
        <xdr:to>
          <xdr:col>19</xdr:col>
          <xdr:colOff>66675</xdr:colOff>
          <xdr:row>82</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83</xdr:row>
          <xdr:rowOff>38100</xdr:rowOff>
        </xdr:from>
        <xdr:to>
          <xdr:col>24</xdr:col>
          <xdr:colOff>104775</xdr:colOff>
          <xdr:row>83</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84</xdr:row>
          <xdr:rowOff>38100</xdr:rowOff>
        </xdr:from>
        <xdr:to>
          <xdr:col>24</xdr:col>
          <xdr:colOff>104775</xdr:colOff>
          <xdr:row>84</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83</xdr:row>
          <xdr:rowOff>38100</xdr:rowOff>
        </xdr:from>
        <xdr:to>
          <xdr:col>29</xdr:col>
          <xdr:colOff>104775</xdr:colOff>
          <xdr:row>83</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83</xdr:row>
          <xdr:rowOff>38100</xdr:rowOff>
        </xdr:from>
        <xdr:to>
          <xdr:col>34</xdr:col>
          <xdr:colOff>104775</xdr:colOff>
          <xdr:row>83</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84</xdr:row>
          <xdr:rowOff>38100</xdr:rowOff>
        </xdr:from>
        <xdr:to>
          <xdr:col>34</xdr:col>
          <xdr:colOff>104775</xdr:colOff>
          <xdr:row>84</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85</xdr:row>
          <xdr:rowOff>38100</xdr:rowOff>
        </xdr:from>
        <xdr:to>
          <xdr:col>24</xdr:col>
          <xdr:colOff>104775</xdr:colOff>
          <xdr:row>85</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86</xdr:row>
          <xdr:rowOff>38100</xdr:rowOff>
        </xdr:from>
        <xdr:to>
          <xdr:col>17</xdr:col>
          <xdr:colOff>28575</xdr:colOff>
          <xdr:row>86</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86</xdr:row>
          <xdr:rowOff>38100</xdr:rowOff>
        </xdr:from>
        <xdr:to>
          <xdr:col>20</xdr:col>
          <xdr:colOff>66675</xdr:colOff>
          <xdr:row>86</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86</xdr:row>
          <xdr:rowOff>38100</xdr:rowOff>
        </xdr:from>
        <xdr:to>
          <xdr:col>33</xdr:col>
          <xdr:colOff>28575</xdr:colOff>
          <xdr:row>86</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86</xdr:row>
          <xdr:rowOff>38100</xdr:rowOff>
        </xdr:from>
        <xdr:to>
          <xdr:col>36</xdr:col>
          <xdr:colOff>66675</xdr:colOff>
          <xdr:row>86</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97</xdr:row>
          <xdr:rowOff>38100</xdr:rowOff>
        </xdr:from>
        <xdr:to>
          <xdr:col>35</xdr:col>
          <xdr:colOff>28575</xdr:colOff>
          <xdr:row>97</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97</xdr:row>
          <xdr:rowOff>38100</xdr:rowOff>
        </xdr:from>
        <xdr:to>
          <xdr:col>38</xdr:col>
          <xdr:colOff>66675</xdr:colOff>
          <xdr:row>97</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97</xdr:row>
          <xdr:rowOff>38100</xdr:rowOff>
        </xdr:from>
        <xdr:to>
          <xdr:col>20</xdr:col>
          <xdr:colOff>28575</xdr:colOff>
          <xdr:row>97</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97</xdr:row>
          <xdr:rowOff>38100</xdr:rowOff>
        </xdr:from>
        <xdr:to>
          <xdr:col>25</xdr:col>
          <xdr:colOff>28575</xdr:colOff>
          <xdr:row>97</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38100</xdr:rowOff>
        </xdr:from>
        <xdr:to>
          <xdr:col>12</xdr:col>
          <xdr:colOff>28575</xdr:colOff>
          <xdr:row>98</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99</xdr:row>
          <xdr:rowOff>38100</xdr:rowOff>
        </xdr:from>
        <xdr:to>
          <xdr:col>12</xdr:col>
          <xdr:colOff>28575</xdr:colOff>
          <xdr:row>99</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100</xdr:row>
          <xdr:rowOff>38100</xdr:rowOff>
        </xdr:from>
        <xdr:to>
          <xdr:col>12</xdr:col>
          <xdr:colOff>28575</xdr:colOff>
          <xdr:row>100</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28575</xdr:colOff>
          <xdr:row>99</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99</xdr:row>
          <xdr:rowOff>38100</xdr:rowOff>
        </xdr:from>
        <xdr:to>
          <xdr:col>23</xdr:col>
          <xdr:colOff>28575</xdr:colOff>
          <xdr:row>99</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28575</xdr:colOff>
          <xdr:row>99</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28575</xdr:colOff>
          <xdr:row>100</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100</xdr:row>
          <xdr:rowOff>38100</xdr:rowOff>
        </xdr:from>
        <xdr:to>
          <xdr:col>18</xdr:col>
          <xdr:colOff>28575</xdr:colOff>
          <xdr:row>100</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100</xdr:row>
          <xdr:rowOff>38100</xdr:rowOff>
        </xdr:from>
        <xdr:to>
          <xdr:col>31</xdr:col>
          <xdr:colOff>28575</xdr:colOff>
          <xdr:row>100</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91</xdr:row>
          <xdr:rowOff>38100</xdr:rowOff>
        </xdr:from>
        <xdr:to>
          <xdr:col>17</xdr:col>
          <xdr:colOff>66675</xdr:colOff>
          <xdr:row>91</xdr:row>
          <xdr:rowOff>180975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93</xdr:row>
          <xdr:rowOff>38100</xdr:rowOff>
        </xdr:from>
        <xdr:to>
          <xdr:col>35</xdr:col>
          <xdr:colOff>66675</xdr:colOff>
          <xdr:row>93</xdr:row>
          <xdr:rowOff>180975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89</xdr:row>
          <xdr:rowOff>38100</xdr:rowOff>
        </xdr:from>
        <xdr:to>
          <xdr:col>10</xdr:col>
          <xdr:colOff>28575</xdr:colOff>
          <xdr:row>89</xdr:row>
          <xdr:rowOff>180975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89</xdr:row>
          <xdr:rowOff>38100</xdr:rowOff>
        </xdr:from>
        <xdr:to>
          <xdr:col>13</xdr:col>
          <xdr:colOff>28575</xdr:colOff>
          <xdr:row>89</xdr:row>
          <xdr:rowOff>180975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89</xdr:row>
          <xdr:rowOff>38100</xdr:rowOff>
        </xdr:from>
        <xdr:to>
          <xdr:col>20</xdr:col>
          <xdr:colOff>28575</xdr:colOff>
          <xdr:row>89</xdr:row>
          <xdr:rowOff>180975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89</xdr:row>
          <xdr:rowOff>38100</xdr:rowOff>
        </xdr:from>
        <xdr:to>
          <xdr:col>23</xdr:col>
          <xdr:colOff>28575</xdr:colOff>
          <xdr:row>89</xdr:row>
          <xdr:rowOff>180975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89</xdr:row>
          <xdr:rowOff>38100</xdr:rowOff>
        </xdr:from>
        <xdr:to>
          <xdr:col>33</xdr:col>
          <xdr:colOff>28575</xdr:colOff>
          <xdr:row>89</xdr:row>
          <xdr:rowOff>180975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89</xdr:row>
          <xdr:rowOff>38100</xdr:rowOff>
        </xdr:from>
        <xdr:to>
          <xdr:col>36</xdr:col>
          <xdr:colOff>28575</xdr:colOff>
          <xdr:row>89</xdr:row>
          <xdr:rowOff>180975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topLeftCell="A61" zoomScaleNormal="100" zoomScaleSheetLayoutView="100" workbookViewId="0">
      <selection activeCell="I70" sqref="I70"/>
    </sheetView>
  </sheetViews>
  <sheetFormatPr defaultColWidth="9.140625" defaultRowHeight="13.5" x14ac:dyDescent="0.15"/>
  <cols>
    <col min="1" max="1" width="2.140625" style="40" customWidth="1"/>
    <col min="2" max="2" width="8.42578125" style="191" customWidth="1"/>
    <col min="3" max="3" width="9.140625" style="45"/>
    <col min="4" max="4" width="14.140625" style="45" customWidth="1"/>
    <col min="5" max="5" width="2.5703125" style="47" customWidth="1"/>
    <col min="6" max="6" width="9.140625" style="48"/>
    <col min="7" max="9" width="9.140625" style="39"/>
    <col min="10" max="10" width="9.7109375" style="39" customWidth="1"/>
    <col min="11" max="11" width="9.140625" style="39"/>
    <col min="12" max="12" width="5.42578125" style="39" customWidth="1"/>
    <col min="13" max="13" width="4.85546875" style="39" customWidth="1"/>
    <col min="14" max="16384" width="9.140625" style="40"/>
  </cols>
  <sheetData>
    <row r="1" spans="2:14" s="14" customFormat="1" ht="22.5" customHeight="1" x14ac:dyDescent="0.15">
      <c r="B1" s="169" t="s">
        <v>753</v>
      </c>
      <c r="C1" s="170"/>
      <c r="D1" s="170"/>
      <c r="E1" s="171"/>
      <c r="F1" s="172"/>
      <c r="G1" s="173"/>
      <c r="H1" s="173"/>
      <c r="I1" s="173"/>
      <c r="J1" s="11"/>
      <c r="K1" s="12"/>
      <c r="L1" s="12"/>
      <c r="M1" s="13"/>
    </row>
    <row r="2" spans="2:14" s="16" customFormat="1" ht="23.25" customHeight="1" x14ac:dyDescent="0.15">
      <c r="B2" s="185"/>
      <c r="C2" s="9"/>
      <c r="D2" s="9"/>
      <c r="E2" s="15"/>
      <c r="F2" s="10"/>
    </row>
    <row r="3" spans="2:14" s="16" customFormat="1" ht="23.25" customHeight="1" x14ac:dyDescent="0.15">
      <c r="B3" s="185"/>
      <c r="C3" s="9"/>
      <c r="D3" s="9"/>
      <c r="E3" s="15"/>
      <c r="F3" s="10"/>
    </row>
    <row r="4" spans="2:14" s="16" customFormat="1" ht="30" customHeight="1" x14ac:dyDescent="0.15">
      <c r="B4" s="17" t="s">
        <v>843</v>
      </c>
      <c r="C4" s="9"/>
      <c r="D4" s="9"/>
      <c r="E4" s="18"/>
      <c r="F4" s="10"/>
      <c r="G4" s="11"/>
      <c r="H4" s="11"/>
      <c r="I4" s="11"/>
      <c r="J4" s="11"/>
      <c r="K4" s="11"/>
      <c r="L4" s="11"/>
      <c r="M4" s="11"/>
    </row>
    <row r="5" spans="2:14" s="16" customFormat="1" ht="21.75" customHeight="1" x14ac:dyDescent="0.15">
      <c r="B5" s="186" t="s">
        <v>278</v>
      </c>
      <c r="C5" s="412" t="s">
        <v>279</v>
      </c>
      <c r="D5" s="413"/>
      <c r="E5" s="414" t="s">
        <v>280</v>
      </c>
      <c r="F5" s="414"/>
      <c r="G5" s="414"/>
      <c r="H5" s="414"/>
      <c r="I5" s="414"/>
      <c r="J5" s="414"/>
      <c r="K5" s="414"/>
      <c r="L5" s="414"/>
      <c r="M5" s="415"/>
    </row>
    <row r="6" spans="2:14" s="14" customFormat="1" ht="36.75" customHeight="1" x14ac:dyDescent="0.15">
      <c r="B6" s="187" t="s">
        <v>332</v>
      </c>
      <c r="C6" s="473" t="s">
        <v>333</v>
      </c>
      <c r="D6" s="474"/>
      <c r="E6" s="63" t="s">
        <v>334</v>
      </c>
      <c r="F6" s="475" t="s">
        <v>844</v>
      </c>
      <c r="G6" s="475"/>
      <c r="H6" s="475"/>
      <c r="I6" s="475"/>
      <c r="J6" s="475"/>
      <c r="K6" s="475"/>
      <c r="L6" s="475"/>
      <c r="M6" s="476"/>
    </row>
    <row r="7" spans="2:14" s="14" customFormat="1" ht="30" customHeight="1" x14ac:dyDescent="0.15">
      <c r="B7" s="57" t="s">
        <v>281</v>
      </c>
      <c r="C7" s="479" t="s">
        <v>314</v>
      </c>
      <c r="D7" s="480"/>
      <c r="E7" s="21" t="s">
        <v>282</v>
      </c>
      <c r="F7" s="393" t="s">
        <v>283</v>
      </c>
      <c r="G7" s="393"/>
      <c r="H7" s="393"/>
      <c r="I7" s="393"/>
      <c r="J7" s="393"/>
      <c r="K7" s="393"/>
      <c r="L7" s="393"/>
      <c r="M7" s="394"/>
    </row>
    <row r="8" spans="2:14" s="14" customFormat="1" ht="30" customHeight="1" x14ac:dyDescent="0.15">
      <c r="B8" s="57" t="s">
        <v>310</v>
      </c>
      <c r="C8" s="418" t="s">
        <v>313</v>
      </c>
      <c r="D8" s="419"/>
      <c r="E8" s="21" t="s">
        <v>282</v>
      </c>
      <c r="F8" s="420" t="s">
        <v>754</v>
      </c>
      <c r="G8" s="420"/>
      <c r="H8" s="420"/>
      <c r="I8" s="420"/>
      <c r="J8" s="420"/>
      <c r="K8" s="420"/>
      <c r="L8" s="420"/>
      <c r="M8" s="421"/>
    </row>
    <row r="9" spans="2:14" s="14" customFormat="1" ht="30" customHeight="1" x14ac:dyDescent="0.15">
      <c r="B9" s="188"/>
      <c r="C9" s="27"/>
      <c r="D9" s="246"/>
      <c r="E9" s="28" t="s">
        <v>285</v>
      </c>
      <c r="F9" s="422" t="s">
        <v>755</v>
      </c>
      <c r="G9" s="422"/>
      <c r="H9" s="422"/>
      <c r="I9" s="422"/>
      <c r="J9" s="422"/>
      <c r="K9" s="422"/>
      <c r="L9" s="422"/>
      <c r="M9" s="423"/>
    </row>
    <row r="10" spans="2:14" s="14" customFormat="1" ht="30" customHeight="1" x14ac:dyDescent="0.15">
      <c r="B10" s="189"/>
      <c r="C10" s="29"/>
      <c r="D10" s="25"/>
      <c r="E10" s="30" t="s">
        <v>286</v>
      </c>
      <c r="F10" s="424" t="s">
        <v>756</v>
      </c>
      <c r="G10" s="424"/>
      <c r="H10" s="424"/>
      <c r="I10" s="424"/>
      <c r="J10" s="424"/>
      <c r="K10" s="424"/>
      <c r="L10" s="424"/>
      <c r="M10" s="425"/>
    </row>
    <row r="11" spans="2:14" s="14" customFormat="1" ht="30" customHeight="1" x14ac:dyDescent="0.15">
      <c r="B11" s="57" t="s">
        <v>311</v>
      </c>
      <c r="C11" s="19" t="s">
        <v>315</v>
      </c>
      <c r="D11" s="20"/>
      <c r="E11" s="31" t="s">
        <v>282</v>
      </c>
      <c r="F11" s="426" t="s">
        <v>754</v>
      </c>
      <c r="G11" s="426"/>
      <c r="H11" s="426"/>
      <c r="I11" s="426"/>
      <c r="J11" s="426"/>
      <c r="K11" s="426"/>
      <c r="L11" s="426"/>
      <c r="M11" s="427"/>
    </row>
    <row r="12" spans="2:14" s="14" customFormat="1" ht="30" customHeight="1" x14ac:dyDescent="0.15">
      <c r="B12" s="58"/>
      <c r="C12" s="32"/>
      <c r="D12" s="26"/>
      <c r="E12" s="33" t="s">
        <v>282</v>
      </c>
      <c r="F12" s="391" t="s">
        <v>757</v>
      </c>
      <c r="G12" s="391"/>
      <c r="H12" s="391"/>
      <c r="I12" s="391"/>
      <c r="J12" s="391"/>
      <c r="K12" s="391"/>
      <c r="L12" s="391"/>
      <c r="M12" s="392"/>
    </row>
    <row r="13" spans="2:14" s="192" customFormat="1" ht="18" customHeight="1" x14ac:dyDescent="0.15">
      <c r="B13" s="238" t="s">
        <v>758</v>
      </c>
      <c r="C13" s="240" t="s">
        <v>396</v>
      </c>
      <c r="D13" s="193"/>
      <c r="E13" s="194" t="s">
        <v>759</v>
      </c>
      <c r="F13" s="410" t="s">
        <v>730</v>
      </c>
      <c r="G13" s="410"/>
      <c r="H13" s="410"/>
      <c r="I13" s="410"/>
      <c r="J13" s="410"/>
      <c r="K13" s="410"/>
      <c r="L13" s="410"/>
      <c r="M13" s="411"/>
      <c r="N13" s="195"/>
    </row>
    <row r="14" spans="2:14" s="192" customFormat="1" ht="42.75" customHeight="1" x14ac:dyDescent="0.15">
      <c r="B14" s="349"/>
      <c r="C14" s="350"/>
      <c r="D14" s="193"/>
      <c r="E14" s="196" t="s">
        <v>729</v>
      </c>
      <c r="F14" s="386" t="s">
        <v>760</v>
      </c>
      <c r="G14" s="387"/>
      <c r="H14" s="387"/>
      <c r="I14" s="387"/>
      <c r="J14" s="387"/>
      <c r="K14" s="387"/>
      <c r="L14" s="387"/>
      <c r="M14" s="388"/>
      <c r="N14" s="195"/>
    </row>
    <row r="15" spans="2:14" s="192" customFormat="1" ht="18" customHeight="1" x14ac:dyDescent="0.15">
      <c r="B15" s="198"/>
      <c r="C15" s="241"/>
      <c r="D15" s="193"/>
      <c r="E15" s="196" t="s">
        <v>729</v>
      </c>
      <c r="F15" s="386" t="s">
        <v>731</v>
      </c>
      <c r="G15" s="387"/>
      <c r="H15" s="387"/>
      <c r="I15" s="387"/>
      <c r="J15" s="387"/>
      <c r="K15" s="387"/>
      <c r="L15" s="387"/>
      <c r="M15" s="388"/>
      <c r="N15" s="195"/>
    </row>
    <row r="16" spans="2:14" s="192" customFormat="1" ht="18" customHeight="1" x14ac:dyDescent="0.15">
      <c r="B16" s="198"/>
      <c r="C16" s="241"/>
      <c r="D16" s="193"/>
      <c r="E16" s="196"/>
      <c r="F16" s="390" t="s">
        <v>732</v>
      </c>
      <c r="G16" s="387"/>
      <c r="H16" s="387"/>
      <c r="I16" s="387"/>
      <c r="J16" s="387"/>
      <c r="K16" s="387"/>
      <c r="L16" s="387"/>
      <c r="M16" s="388"/>
      <c r="N16" s="195"/>
    </row>
    <row r="17" spans="2:14" s="192" customFormat="1" ht="30" customHeight="1" x14ac:dyDescent="0.15">
      <c r="B17" s="198"/>
      <c r="C17" s="241"/>
      <c r="D17" s="193"/>
      <c r="E17" s="196"/>
      <c r="F17" s="386" t="s">
        <v>733</v>
      </c>
      <c r="G17" s="387"/>
      <c r="H17" s="387"/>
      <c r="I17" s="387"/>
      <c r="J17" s="387"/>
      <c r="K17" s="387"/>
      <c r="L17" s="387"/>
      <c r="M17" s="388"/>
      <c r="N17" s="195"/>
    </row>
    <row r="18" spans="2:14" s="192" customFormat="1" ht="25.5" customHeight="1" x14ac:dyDescent="0.15">
      <c r="B18" s="198"/>
      <c r="C18" s="241"/>
      <c r="D18" s="193"/>
      <c r="E18" s="196"/>
      <c r="F18" s="386" t="s">
        <v>845</v>
      </c>
      <c r="G18" s="387"/>
      <c r="H18" s="387"/>
      <c r="I18" s="387"/>
      <c r="J18" s="387"/>
      <c r="K18" s="387"/>
      <c r="L18" s="387"/>
      <c r="M18" s="388"/>
      <c r="N18" s="195"/>
    </row>
    <row r="19" spans="2:14" s="192" customFormat="1" ht="16.5" customHeight="1" x14ac:dyDescent="0.15">
      <c r="B19" s="198"/>
      <c r="C19" s="241"/>
      <c r="D19" s="193"/>
      <c r="E19" s="196"/>
      <c r="F19" s="389" t="s">
        <v>846</v>
      </c>
      <c r="G19" s="387"/>
      <c r="H19" s="387"/>
      <c r="I19" s="387"/>
      <c r="J19" s="387"/>
      <c r="K19" s="387"/>
      <c r="L19" s="387"/>
      <c r="M19" s="388"/>
      <c r="N19" s="195"/>
    </row>
    <row r="20" spans="2:14" s="192" customFormat="1" ht="30" customHeight="1" x14ac:dyDescent="0.15">
      <c r="B20" s="198"/>
      <c r="C20" s="241"/>
      <c r="D20" s="193"/>
      <c r="E20" s="196"/>
      <c r="F20" s="386" t="s">
        <v>847</v>
      </c>
      <c r="G20" s="387"/>
      <c r="H20" s="387"/>
      <c r="I20" s="387"/>
      <c r="J20" s="387"/>
      <c r="K20" s="387"/>
      <c r="L20" s="387"/>
      <c r="M20" s="388"/>
      <c r="N20" s="195"/>
    </row>
    <row r="21" spans="2:14" s="192" customFormat="1" ht="16.5" customHeight="1" x14ac:dyDescent="0.15">
      <c r="B21" s="198"/>
      <c r="C21" s="241"/>
      <c r="D21" s="193"/>
      <c r="E21" s="196"/>
      <c r="F21" s="242"/>
      <c r="G21" s="251"/>
      <c r="H21" s="251"/>
      <c r="I21" s="251"/>
      <c r="J21" s="251"/>
      <c r="K21" s="251"/>
      <c r="L21" s="251"/>
      <c r="M21" s="351"/>
      <c r="N21" s="195"/>
    </row>
    <row r="22" spans="2:14" s="192" customFormat="1" ht="18" customHeight="1" x14ac:dyDescent="0.15">
      <c r="B22" s="198"/>
      <c r="C22" s="241"/>
      <c r="D22" s="193"/>
      <c r="E22" s="196"/>
      <c r="F22" s="390" t="s">
        <v>734</v>
      </c>
      <c r="G22" s="387"/>
      <c r="H22" s="387"/>
      <c r="I22" s="387"/>
      <c r="J22" s="387"/>
      <c r="K22" s="387"/>
      <c r="L22" s="387"/>
      <c r="M22" s="388"/>
      <c r="N22" s="195"/>
    </row>
    <row r="23" spans="2:14" s="192" customFormat="1" ht="40.5" customHeight="1" x14ac:dyDescent="0.15">
      <c r="B23" s="198"/>
      <c r="C23" s="197"/>
      <c r="D23" s="193"/>
      <c r="E23" s="196"/>
      <c r="F23" s="386" t="s">
        <v>735</v>
      </c>
      <c r="G23" s="387"/>
      <c r="H23" s="387"/>
      <c r="I23" s="387"/>
      <c r="J23" s="387"/>
      <c r="K23" s="387"/>
      <c r="L23" s="387"/>
      <c r="M23" s="388"/>
      <c r="N23" s="195"/>
    </row>
    <row r="24" spans="2:14" s="192" customFormat="1" ht="15.75" customHeight="1" x14ac:dyDescent="0.15">
      <c r="B24" s="198"/>
      <c r="C24" s="197"/>
      <c r="D24" s="193"/>
      <c r="E24" s="196"/>
      <c r="F24" s="485" t="s">
        <v>736</v>
      </c>
      <c r="G24" s="486"/>
      <c r="H24" s="404" t="s">
        <v>737</v>
      </c>
      <c r="I24" s="404"/>
      <c r="J24" s="404"/>
      <c r="K24" s="404"/>
      <c r="L24" s="398" t="s">
        <v>761</v>
      </c>
      <c r="M24" s="399"/>
      <c r="N24" s="195"/>
    </row>
    <row r="25" spans="2:14" s="192" customFormat="1" ht="15.75" customHeight="1" x14ac:dyDescent="0.15">
      <c r="B25" s="198"/>
      <c r="C25" s="197"/>
      <c r="D25" s="193"/>
      <c r="E25" s="196"/>
      <c r="F25" s="486"/>
      <c r="G25" s="486"/>
      <c r="H25" s="403" t="s">
        <v>738</v>
      </c>
      <c r="I25" s="403"/>
      <c r="J25" s="403"/>
      <c r="K25" s="403"/>
      <c r="L25" s="398"/>
      <c r="M25" s="399"/>
      <c r="N25" s="195"/>
    </row>
    <row r="26" spans="2:14" s="192" customFormat="1" ht="15" customHeight="1" x14ac:dyDescent="0.15">
      <c r="B26" s="198"/>
      <c r="C26" s="197"/>
      <c r="D26" s="193"/>
      <c r="E26" s="196"/>
      <c r="F26" s="400" t="s">
        <v>762</v>
      </c>
      <c r="G26" s="401"/>
      <c r="H26" s="401"/>
      <c r="I26" s="401"/>
      <c r="J26" s="401"/>
      <c r="K26" s="401"/>
      <c r="L26" s="401"/>
      <c r="M26" s="402"/>
      <c r="N26" s="195"/>
    </row>
    <row r="27" spans="2:14" s="192" customFormat="1" ht="22.5" customHeight="1" x14ac:dyDescent="0.15">
      <c r="B27" s="198"/>
      <c r="C27" s="197"/>
      <c r="D27" s="193"/>
      <c r="E27" s="196"/>
      <c r="F27" s="405" t="s">
        <v>815</v>
      </c>
      <c r="G27" s="406"/>
      <c r="H27" s="406"/>
      <c r="I27" s="406"/>
      <c r="J27" s="406"/>
      <c r="K27" s="406"/>
      <c r="L27" s="406"/>
      <c r="M27" s="407"/>
      <c r="N27" s="195"/>
    </row>
    <row r="28" spans="2:14" s="14" customFormat="1" ht="24" customHeight="1" x14ac:dyDescent="0.15">
      <c r="B28" s="239"/>
      <c r="C28" s="236"/>
      <c r="D28" s="25"/>
      <c r="E28" s="237"/>
      <c r="F28" s="461" t="s">
        <v>848</v>
      </c>
      <c r="G28" s="462"/>
      <c r="H28" s="462"/>
      <c r="I28" s="462"/>
      <c r="J28" s="462"/>
      <c r="K28" s="462"/>
      <c r="L28" s="462"/>
      <c r="M28" s="463"/>
    </row>
    <row r="29" spans="2:14" s="14" customFormat="1" ht="16.5" customHeight="1" x14ac:dyDescent="0.15">
      <c r="B29" s="239"/>
      <c r="C29" s="236"/>
      <c r="D29" s="25"/>
      <c r="E29" s="237"/>
      <c r="F29" s="389" t="s">
        <v>849</v>
      </c>
      <c r="G29" s="464"/>
      <c r="H29" s="464"/>
      <c r="I29" s="464"/>
      <c r="J29" s="464"/>
      <c r="K29" s="464"/>
      <c r="L29" s="464"/>
      <c r="M29" s="465"/>
    </row>
    <row r="30" spans="2:14" s="14" customFormat="1" ht="30" customHeight="1" x14ac:dyDescent="0.15">
      <c r="B30" s="239"/>
      <c r="C30" s="236"/>
      <c r="D30" s="25"/>
      <c r="E30" s="237"/>
      <c r="F30" s="461" t="s">
        <v>816</v>
      </c>
      <c r="G30" s="462"/>
      <c r="H30" s="462"/>
      <c r="I30" s="462"/>
      <c r="J30" s="462"/>
      <c r="K30" s="462"/>
      <c r="L30" s="462"/>
      <c r="M30" s="463"/>
    </row>
    <row r="31" spans="2:14" s="192" customFormat="1" ht="19.5" customHeight="1" x14ac:dyDescent="0.15">
      <c r="B31" s="198"/>
      <c r="C31" s="197"/>
      <c r="D31" s="193"/>
      <c r="E31" s="196"/>
      <c r="F31" s="408" t="s">
        <v>763</v>
      </c>
      <c r="G31" s="408"/>
      <c r="H31" s="408"/>
      <c r="I31" s="408"/>
      <c r="J31" s="408"/>
      <c r="K31" s="408"/>
      <c r="L31" s="408"/>
      <c r="M31" s="409"/>
      <c r="N31" s="195"/>
    </row>
    <row r="32" spans="2:14" s="192" customFormat="1" ht="30" customHeight="1" x14ac:dyDescent="0.15">
      <c r="B32" s="198"/>
      <c r="C32" s="197"/>
      <c r="D32" s="193"/>
      <c r="E32" s="196"/>
      <c r="F32" s="386" t="s">
        <v>739</v>
      </c>
      <c r="G32" s="387"/>
      <c r="H32" s="387"/>
      <c r="I32" s="387"/>
      <c r="J32" s="387"/>
      <c r="K32" s="387"/>
      <c r="L32" s="387"/>
      <c r="M32" s="388"/>
      <c r="N32" s="195"/>
    </row>
    <row r="33" spans="1:14" s="192" customFormat="1" ht="21" customHeight="1" x14ac:dyDescent="0.15">
      <c r="B33" s="199"/>
      <c r="C33" s="200"/>
      <c r="D33" s="201"/>
      <c r="E33" s="202"/>
      <c r="F33" s="395" t="s">
        <v>764</v>
      </c>
      <c r="G33" s="396"/>
      <c r="H33" s="396"/>
      <c r="I33" s="396"/>
      <c r="J33" s="396"/>
      <c r="K33" s="396"/>
      <c r="L33" s="396"/>
      <c r="M33" s="397"/>
      <c r="N33" s="195"/>
    </row>
    <row r="34" spans="1:14" s="14" customFormat="1" ht="30" customHeight="1" x14ac:dyDescent="0.15">
      <c r="B34" s="57" t="s">
        <v>312</v>
      </c>
      <c r="C34" s="470" t="s">
        <v>427</v>
      </c>
      <c r="D34" s="429"/>
      <c r="E34" s="36" t="s">
        <v>292</v>
      </c>
      <c r="F34" s="444" t="s">
        <v>293</v>
      </c>
      <c r="G34" s="444"/>
      <c r="H34" s="444"/>
      <c r="I34" s="444"/>
      <c r="J34" s="444"/>
      <c r="K34" s="444"/>
      <c r="L34" s="444"/>
      <c r="M34" s="445"/>
    </row>
    <row r="35" spans="1:14" s="14" customFormat="1" ht="30" customHeight="1" x14ac:dyDescent="0.15">
      <c r="B35" s="58"/>
      <c r="C35" s="471"/>
      <c r="D35" s="431"/>
      <c r="E35" s="37" t="s">
        <v>292</v>
      </c>
      <c r="F35" s="468" t="s">
        <v>850</v>
      </c>
      <c r="G35" s="468"/>
      <c r="H35" s="468"/>
      <c r="I35" s="468"/>
      <c r="J35" s="468"/>
      <c r="K35" s="468"/>
      <c r="L35" s="468"/>
      <c r="M35" s="469"/>
    </row>
    <row r="36" spans="1:14" s="14" customFormat="1" ht="30" customHeight="1" x14ac:dyDescent="0.15">
      <c r="B36" s="59" t="s">
        <v>316</v>
      </c>
      <c r="C36" s="428" t="s">
        <v>851</v>
      </c>
      <c r="D36" s="429"/>
      <c r="E36" s="31" t="s">
        <v>282</v>
      </c>
      <c r="F36" s="444" t="s">
        <v>297</v>
      </c>
      <c r="G36" s="444"/>
      <c r="H36" s="444"/>
      <c r="I36" s="444"/>
      <c r="J36" s="444"/>
      <c r="K36" s="444"/>
      <c r="L36" s="444"/>
      <c r="M36" s="445"/>
    </row>
    <row r="37" spans="1:14" s="14" customFormat="1" ht="30" customHeight="1" x14ac:dyDescent="0.15">
      <c r="B37" s="58"/>
      <c r="C37" s="430"/>
      <c r="D37" s="431"/>
      <c r="E37" s="33" t="s">
        <v>282</v>
      </c>
      <c r="F37" s="446" t="s">
        <v>298</v>
      </c>
      <c r="G37" s="446"/>
      <c r="H37" s="446"/>
      <c r="I37" s="446"/>
      <c r="J37" s="446"/>
      <c r="K37" s="446"/>
      <c r="L37" s="446"/>
      <c r="M37" s="447"/>
    </row>
    <row r="38" spans="1:14" s="14" customFormat="1" ht="30" customHeight="1" x14ac:dyDescent="0.15">
      <c r="B38" s="57" t="s">
        <v>317</v>
      </c>
      <c r="C38" s="428" t="s">
        <v>852</v>
      </c>
      <c r="D38" s="429"/>
      <c r="E38" s="36" t="s">
        <v>292</v>
      </c>
      <c r="F38" s="444" t="s">
        <v>299</v>
      </c>
      <c r="G38" s="444"/>
      <c r="H38" s="444"/>
      <c r="I38" s="444"/>
      <c r="J38" s="444"/>
      <c r="K38" s="444"/>
      <c r="L38" s="444"/>
      <c r="M38" s="445"/>
    </row>
    <row r="39" spans="1:14" s="14" customFormat="1" ht="30" customHeight="1" x14ac:dyDescent="0.15">
      <c r="B39" s="58"/>
      <c r="C39" s="430"/>
      <c r="D39" s="431"/>
      <c r="E39" s="50" t="s">
        <v>292</v>
      </c>
      <c r="F39" s="446" t="s">
        <v>300</v>
      </c>
      <c r="G39" s="446"/>
      <c r="H39" s="446"/>
      <c r="I39" s="446"/>
      <c r="J39" s="446"/>
      <c r="K39" s="446"/>
      <c r="L39" s="446"/>
      <c r="M39" s="447"/>
    </row>
    <row r="40" spans="1:14" s="14" customFormat="1" ht="50.1" customHeight="1" x14ac:dyDescent="0.15">
      <c r="B40" s="174" t="s">
        <v>743</v>
      </c>
      <c r="C40" s="459" t="s">
        <v>740</v>
      </c>
      <c r="D40" s="460"/>
      <c r="E40" s="179" t="s">
        <v>728</v>
      </c>
      <c r="F40" s="444" t="s">
        <v>853</v>
      </c>
      <c r="G40" s="444"/>
      <c r="H40" s="444"/>
      <c r="I40" s="444"/>
      <c r="J40" s="444"/>
      <c r="K40" s="444"/>
      <c r="L40" s="444"/>
      <c r="M40" s="445"/>
    </row>
    <row r="41" spans="1:14" s="14" customFormat="1" ht="28.35" customHeight="1" x14ac:dyDescent="0.15">
      <c r="B41" s="175"/>
      <c r="C41" s="182"/>
      <c r="D41" s="183"/>
      <c r="E41" s="178" t="s">
        <v>728</v>
      </c>
      <c r="F41" s="438" t="s">
        <v>742</v>
      </c>
      <c r="G41" s="438"/>
      <c r="H41" s="438"/>
      <c r="I41" s="438"/>
      <c r="J41" s="438"/>
      <c r="K41" s="438"/>
      <c r="L41" s="438"/>
      <c r="M41" s="439"/>
    </row>
    <row r="42" spans="1:14" ht="28.35" customHeight="1" x14ac:dyDescent="0.15">
      <c r="A42" s="38"/>
      <c r="B42" s="177" t="s">
        <v>744</v>
      </c>
      <c r="C42" s="432" t="s">
        <v>294</v>
      </c>
      <c r="D42" s="433"/>
      <c r="E42" s="179" t="s">
        <v>728</v>
      </c>
      <c r="F42" s="434" t="s">
        <v>287</v>
      </c>
      <c r="G42" s="434"/>
      <c r="H42" s="434"/>
      <c r="I42" s="434"/>
      <c r="J42" s="434"/>
      <c r="K42" s="434"/>
      <c r="L42" s="434"/>
      <c r="M42" s="435"/>
    </row>
    <row r="43" spans="1:14" ht="30" customHeight="1" x14ac:dyDescent="0.15">
      <c r="A43" s="38"/>
      <c r="B43" s="177"/>
      <c r="C43" s="180"/>
      <c r="D43" s="176"/>
      <c r="E43" s="181" t="s">
        <v>728</v>
      </c>
      <c r="F43" s="436" t="s">
        <v>854</v>
      </c>
      <c r="G43" s="436"/>
      <c r="H43" s="436"/>
      <c r="I43" s="436"/>
      <c r="J43" s="436"/>
      <c r="K43" s="436"/>
      <c r="L43" s="436"/>
      <c r="M43" s="437"/>
    </row>
    <row r="44" spans="1:14" ht="28.35" customHeight="1" x14ac:dyDescent="0.15">
      <c r="A44" s="38"/>
      <c r="B44" s="177"/>
      <c r="C44" s="180"/>
      <c r="D44" s="176"/>
      <c r="E44" s="178" t="s">
        <v>728</v>
      </c>
      <c r="F44" s="438" t="s">
        <v>291</v>
      </c>
      <c r="G44" s="438"/>
      <c r="H44" s="438"/>
      <c r="I44" s="438"/>
      <c r="J44" s="438"/>
      <c r="K44" s="438"/>
      <c r="L44" s="438"/>
      <c r="M44" s="439"/>
    </row>
    <row r="45" spans="1:14" ht="28.35" customHeight="1" x14ac:dyDescent="0.15">
      <c r="A45" s="38"/>
      <c r="B45" s="57" t="s">
        <v>745</v>
      </c>
      <c r="C45" s="448" t="s">
        <v>318</v>
      </c>
      <c r="D45" s="441"/>
      <c r="E45" s="42" t="s">
        <v>282</v>
      </c>
      <c r="F45" s="444" t="s">
        <v>301</v>
      </c>
      <c r="G45" s="453"/>
      <c r="H45" s="453"/>
      <c r="I45" s="453"/>
      <c r="J45" s="453"/>
      <c r="K45" s="453"/>
      <c r="L45" s="453"/>
      <c r="M45" s="454"/>
    </row>
    <row r="46" spans="1:14" ht="28.35" customHeight="1" x14ac:dyDescent="0.15">
      <c r="B46" s="59"/>
      <c r="C46" s="449"/>
      <c r="D46" s="450"/>
      <c r="E46" s="43" t="s">
        <v>282</v>
      </c>
      <c r="F46" s="422" t="s">
        <v>319</v>
      </c>
      <c r="G46" s="455"/>
      <c r="H46" s="455"/>
      <c r="I46" s="455"/>
      <c r="J46" s="455"/>
      <c r="K46" s="455"/>
      <c r="L46" s="455"/>
      <c r="M46" s="456"/>
    </row>
    <row r="47" spans="1:14" ht="28.35" customHeight="1" x14ac:dyDescent="0.15">
      <c r="B47" s="58"/>
      <c r="C47" s="451"/>
      <c r="D47" s="452"/>
      <c r="E47" s="184" t="s">
        <v>282</v>
      </c>
      <c r="F47" s="391" t="s">
        <v>298</v>
      </c>
      <c r="G47" s="457"/>
      <c r="H47" s="457"/>
      <c r="I47" s="457"/>
      <c r="J47" s="457"/>
      <c r="K47" s="457"/>
      <c r="L47" s="457"/>
      <c r="M47" s="458"/>
    </row>
    <row r="48" spans="1:14" ht="28.35" customHeight="1" x14ac:dyDescent="0.15">
      <c r="B48" s="57" t="s">
        <v>746</v>
      </c>
      <c r="C48" s="448" t="s">
        <v>290</v>
      </c>
      <c r="D48" s="441"/>
      <c r="E48" s="21" t="s">
        <v>282</v>
      </c>
      <c r="F48" s="444" t="s">
        <v>287</v>
      </c>
      <c r="G48" s="444"/>
      <c r="H48" s="444"/>
      <c r="I48" s="444"/>
      <c r="J48" s="444"/>
      <c r="K48" s="444"/>
      <c r="L48" s="444"/>
      <c r="M48" s="445"/>
    </row>
    <row r="49" spans="1:13" ht="30" customHeight="1" x14ac:dyDescent="0.15">
      <c r="B49" s="59"/>
      <c r="C49" s="245"/>
      <c r="D49" s="246"/>
      <c r="E49" s="28" t="s">
        <v>282</v>
      </c>
      <c r="F49" s="466" t="s">
        <v>855</v>
      </c>
      <c r="G49" s="466"/>
      <c r="H49" s="466"/>
      <c r="I49" s="466"/>
      <c r="J49" s="466"/>
      <c r="K49" s="466"/>
      <c r="L49" s="466"/>
      <c r="M49" s="467"/>
    </row>
    <row r="50" spans="1:13" ht="30" customHeight="1" x14ac:dyDescent="0.15">
      <c r="B50" s="58"/>
      <c r="C50" s="35"/>
      <c r="D50" s="26"/>
      <c r="E50" s="34" t="s">
        <v>282</v>
      </c>
      <c r="F50" s="468" t="s">
        <v>291</v>
      </c>
      <c r="G50" s="468"/>
      <c r="H50" s="468"/>
      <c r="I50" s="468"/>
      <c r="J50" s="468"/>
      <c r="K50" s="468"/>
      <c r="L50" s="468"/>
      <c r="M50" s="469"/>
    </row>
    <row r="51" spans="1:13" ht="26.25" customHeight="1" x14ac:dyDescent="0.15">
      <c r="B51" s="57" t="s">
        <v>320</v>
      </c>
      <c r="C51" s="440" t="s">
        <v>302</v>
      </c>
      <c r="D51" s="441"/>
      <c r="E51" s="31" t="s">
        <v>282</v>
      </c>
      <c r="F51" s="444" t="s">
        <v>303</v>
      </c>
      <c r="G51" s="444"/>
      <c r="H51" s="444"/>
      <c r="I51" s="444"/>
      <c r="J51" s="444"/>
      <c r="K51" s="444"/>
      <c r="L51" s="444"/>
      <c r="M51" s="445"/>
    </row>
    <row r="52" spans="1:13" ht="26.25" customHeight="1" x14ac:dyDescent="0.15">
      <c r="B52" s="58"/>
      <c r="C52" s="41"/>
      <c r="D52" s="247"/>
      <c r="E52" s="34" t="s">
        <v>285</v>
      </c>
      <c r="F52" s="468" t="s">
        <v>856</v>
      </c>
      <c r="G52" s="468"/>
      <c r="H52" s="468"/>
      <c r="I52" s="468"/>
      <c r="J52" s="468"/>
      <c r="K52" s="468"/>
      <c r="L52" s="468"/>
      <c r="M52" s="469"/>
    </row>
    <row r="53" spans="1:13" ht="30" customHeight="1" x14ac:dyDescent="0.15">
      <c r="B53" s="57" t="s">
        <v>747</v>
      </c>
      <c r="C53" s="440" t="s">
        <v>304</v>
      </c>
      <c r="D53" s="441"/>
      <c r="E53" s="31" t="s">
        <v>282</v>
      </c>
      <c r="F53" s="444" t="s">
        <v>857</v>
      </c>
      <c r="G53" s="444"/>
      <c r="H53" s="444"/>
      <c r="I53" s="444"/>
      <c r="J53" s="444"/>
      <c r="K53" s="444"/>
      <c r="L53" s="444"/>
      <c r="M53" s="445"/>
    </row>
    <row r="54" spans="1:13" ht="30" customHeight="1" x14ac:dyDescent="0.15">
      <c r="B54" s="58"/>
      <c r="C54" s="41"/>
      <c r="D54" s="247"/>
      <c r="E54" s="33" t="s">
        <v>285</v>
      </c>
      <c r="F54" s="391" t="s">
        <v>858</v>
      </c>
      <c r="G54" s="391"/>
      <c r="H54" s="391"/>
      <c r="I54" s="391"/>
      <c r="J54" s="391"/>
      <c r="K54" s="391"/>
      <c r="L54" s="391"/>
      <c r="M54" s="392"/>
    </row>
    <row r="55" spans="1:13" s="45" customFormat="1" ht="30" customHeight="1" x14ac:dyDescent="0.15">
      <c r="A55" s="40"/>
      <c r="B55" s="58" t="s">
        <v>748</v>
      </c>
      <c r="C55" s="22" t="s">
        <v>321</v>
      </c>
      <c r="D55" s="23"/>
      <c r="E55" s="24" t="s">
        <v>282</v>
      </c>
      <c r="F55" s="416" t="s">
        <v>859</v>
      </c>
      <c r="G55" s="416"/>
      <c r="H55" s="416"/>
      <c r="I55" s="416"/>
      <c r="J55" s="416"/>
      <c r="K55" s="416"/>
      <c r="L55" s="416"/>
      <c r="M55" s="417"/>
    </row>
    <row r="56" spans="1:13" s="45" customFormat="1" ht="30" customHeight="1" x14ac:dyDescent="0.15">
      <c r="A56" s="40"/>
      <c r="B56" s="60" t="s">
        <v>295</v>
      </c>
      <c r="C56" s="448" t="s">
        <v>322</v>
      </c>
      <c r="D56" s="484"/>
      <c r="E56" s="42" t="s">
        <v>292</v>
      </c>
      <c r="F56" s="444" t="s">
        <v>860</v>
      </c>
      <c r="G56" s="453"/>
      <c r="H56" s="453"/>
      <c r="I56" s="453"/>
      <c r="J56" s="453"/>
      <c r="K56" s="453"/>
      <c r="L56" s="453"/>
      <c r="M56" s="454"/>
    </row>
    <row r="57" spans="1:13" s="45" customFormat="1" ht="28.5" customHeight="1" x14ac:dyDescent="0.15">
      <c r="A57" s="40"/>
      <c r="B57" s="61" t="s">
        <v>296</v>
      </c>
      <c r="C57" s="477" t="s">
        <v>323</v>
      </c>
      <c r="D57" s="478"/>
      <c r="E57" s="51" t="s">
        <v>282</v>
      </c>
      <c r="F57" s="49" t="s">
        <v>324</v>
      </c>
      <c r="G57" s="52"/>
      <c r="H57" s="52"/>
      <c r="I57" s="52"/>
      <c r="J57" s="52"/>
      <c r="K57" s="52"/>
      <c r="L57" s="52"/>
      <c r="M57" s="53"/>
    </row>
    <row r="58" spans="1:13" s="45" customFormat="1" ht="30" customHeight="1" x14ac:dyDescent="0.15">
      <c r="A58" s="40"/>
      <c r="B58" s="59" t="s">
        <v>749</v>
      </c>
      <c r="C58" s="29" t="s">
        <v>325</v>
      </c>
      <c r="D58" s="25"/>
      <c r="E58" s="30" t="s">
        <v>282</v>
      </c>
      <c r="F58" s="442" t="s">
        <v>326</v>
      </c>
      <c r="G58" s="442"/>
      <c r="H58" s="442"/>
      <c r="I58" s="442"/>
      <c r="J58" s="442"/>
      <c r="K58" s="442"/>
      <c r="L58" s="442"/>
      <c r="M58" s="443"/>
    </row>
    <row r="59" spans="1:13" s="45" customFormat="1" ht="30" customHeight="1" x14ac:dyDescent="0.15">
      <c r="A59" s="40"/>
      <c r="B59" s="59"/>
      <c r="C59" s="29"/>
      <c r="D59" s="25"/>
      <c r="E59" s="34" t="s">
        <v>282</v>
      </c>
      <c r="F59" s="391" t="s">
        <v>288</v>
      </c>
      <c r="G59" s="391"/>
      <c r="H59" s="391"/>
      <c r="I59" s="391"/>
      <c r="J59" s="391"/>
      <c r="K59" s="391"/>
      <c r="L59" s="391"/>
      <c r="M59" s="392"/>
    </row>
    <row r="60" spans="1:13" ht="30" customHeight="1" x14ac:dyDescent="0.15">
      <c r="B60" s="57" t="s">
        <v>750</v>
      </c>
      <c r="C60" s="19" t="s">
        <v>327</v>
      </c>
      <c r="D60" s="20"/>
      <c r="E60" s="21" t="s">
        <v>282</v>
      </c>
      <c r="F60" s="393" t="s">
        <v>289</v>
      </c>
      <c r="G60" s="393"/>
      <c r="H60" s="393"/>
      <c r="I60" s="393"/>
      <c r="J60" s="393"/>
      <c r="K60" s="393"/>
      <c r="L60" s="393"/>
      <c r="M60" s="394"/>
    </row>
    <row r="61" spans="1:13" ht="39" customHeight="1" x14ac:dyDescent="0.15">
      <c r="B61" s="58"/>
      <c r="C61" s="32"/>
      <c r="D61" s="26"/>
      <c r="E61" s="33"/>
      <c r="F61" s="481" t="s">
        <v>328</v>
      </c>
      <c r="G61" s="481"/>
      <c r="H61" s="481"/>
      <c r="I61" s="481"/>
      <c r="J61" s="481"/>
      <c r="K61" s="481"/>
      <c r="L61" s="481"/>
      <c r="M61" s="482"/>
    </row>
    <row r="62" spans="1:13" ht="27" customHeight="1" x14ac:dyDescent="0.15">
      <c r="B62" s="58" t="s">
        <v>751</v>
      </c>
      <c r="C62" s="44" t="s">
        <v>861</v>
      </c>
      <c r="D62" s="26"/>
      <c r="E62" s="33" t="s">
        <v>282</v>
      </c>
      <c r="F62" s="384" t="s">
        <v>862</v>
      </c>
      <c r="G62" s="384"/>
      <c r="H62" s="384"/>
      <c r="I62" s="384"/>
      <c r="J62" s="384"/>
      <c r="K62" s="384"/>
      <c r="L62" s="384"/>
      <c r="M62" s="385"/>
    </row>
    <row r="63" spans="1:13" ht="28.35" customHeight="1" x14ac:dyDescent="0.15">
      <c r="B63" s="62" t="s">
        <v>741</v>
      </c>
      <c r="C63" s="44" t="s">
        <v>305</v>
      </c>
      <c r="D63" s="26"/>
      <c r="E63" s="33" t="s">
        <v>282</v>
      </c>
      <c r="F63" s="391" t="s">
        <v>306</v>
      </c>
      <c r="G63" s="457"/>
      <c r="H63" s="457"/>
      <c r="I63" s="457"/>
      <c r="J63" s="457"/>
      <c r="K63" s="457"/>
      <c r="L63" s="457"/>
      <c r="M63" s="458"/>
    </row>
    <row r="64" spans="1:13" ht="28.35" customHeight="1" x14ac:dyDescent="0.15">
      <c r="B64" s="58" t="s">
        <v>752</v>
      </c>
      <c r="C64" s="44" t="s">
        <v>307</v>
      </c>
      <c r="D64" s="26"/>
      <c r="E64" s="33" t="s">
        <v>282</v>
      </c>
      <c r="F64" s="391" t="s">
        <v>308</v>
      </c>
      <c r="G64" s="457"/>
      <c r="H64" s="457"/>
      <c r="I64" s="457"/>
      <c r="J64" s="457"/>
      <c r="K64" s="457"/>
      <c r="L64" s="457"/>
      <c r="M64" s="458"/>
    </row>
    <row r="65" spans="2:13" ht="13.5" customHeight="1" x14ac:dyDescent="0.15">
      <c r="B65" s="190" t="s">
        <v>309</v>
      </c>
      <c r="D65" s="9"/>
      <c r="E65" s="18"/>
      <c r="F65" s="10"/>
      <c r="G65" s="11"/>
      <c r="H65" s="11"/>
      <c r="I65" s="11"/>
      <c r="J65" s="11"/>
      <c r="K65" s="11"/>
      <c r="L65" s="11"/>
    </row>
    <row r="66" spans="2:13" ht="13.5" customHeight="1" x14ac:dyDescent="0.15">
      <c r="B66" s="190"/>
      <c r="D66" s="9"/>
      <c r="E66" s="18"/>
      <c r="F66" s="10"/>
      <c r="G66" s="11"/>
      <c r="H66" s="11"/>
      <c r="I66" s="11"/>
      <c r="J66" s="11"/>
      <c r="K66" s="11"/>
      <c r="L66" s="11"/>
    </row>
    <row r="67" spans="2:13" ht="13.5" customHeight="1" x14ac:dyDescent="0.15">
      <c r="B67" s="352"/>
      <c r="C67" s="353"/>
      <c r="D67" s="353"/>
      <c r="E67" s="353"/>
      <c r="F67" s="353"/>
      <c r="G67" s="353" t="s">
        <v>329</v>
      </c>
      <c r="H67" s="483" t="s">
        <v>923</v>
      </c>
      <c r="I67" s="483"/>
      <c r="J67" s="483"/>
      <c r="K67" s="483"/>
      <c r="L67" s="483"/>
      <c r="M67" s="483"/>
    </row>
    <row r="68" spans="2:13" ht="13.5" customHeight="1" x14ac:dyDescent="0.15">
      <c r="B68" s="46"/>
      <c r="E68" s="354"/>
      <c r="J68" s="54" t="s">
        <v>330</v>
      </c>
      <c r="K68" s="376"/>
      <c r="L68" s="56"/>
    </row>
    <row r="69" spans="2:13" ht="13.5" customHeight="1" x14ac:dyDescent="0.15">
      <c r="B69" s="46"/>
      <c r="H69" s="55" t="s">
        <v>331</v>
      </c>
      <c r="I69" s="472"/>
      <c r="J69" s="472"/>
    </row>
    <row r="70" spans="2:13" ht="8.25" customHeight="1" x14ac:dyDescent="0.15">
      <c r="B70" s="46"/>
    </row>
    <row r="71" spans="2:13" ht="13.5" customHeight="1" x14ac:dyDescent="0.15">
      <c r="B71" s="46"/>
    </row>
    <row r="72" spans="2:13" ht="13.5" customHeight="1" x14ac:dyDescent="0.15">
      <c r="B72" s="46"/>
    </row>
    <row r="73" spans="2:13" ht="13.5" customHeight="1" x14ac:dyDescent="0.15"/>
    <row r="74" spans="2:13" ht="13.5" customHeight="1" x14ac:dyDescent="0.15"/>
    <row r="77" spans="2:13" ht="13.5" customHeight="1" x14ac:dyDescent="0.15"/>
    <row r="78" spans="2:13" ht="13.5" customHeight="1" x14ac:dyDescent="0.15"/>
  </sheetData>
  <sheetProtection sheet="1" objects="1" scenarios="1"/>
  <mergeCells count="77">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 ref="F28:M28"/>
    <mergeCell ref="F30:M30"/>
    <mergeCell ref="F29:M29"/>
    <mergeCell ref="F51:M51"/>
    <mergeCell ref="C48:D48"/>
    <mergeCell ref="F48:M48"/>
    <mergeCell ref="F49:M49"/>
    <mergeCell ref="F50:M50"/>
    <mergeCell ref="C34:D35"/>
    <mergeCell ref="F34:M34"/>
    <mergeCell ref="F35:M35"/>
    <mergeCell ref="F58:M58"/>
    <mergeCell ref="C36:D37"/>
    <mergeCell ref="F36:M36"/>
    <mergeCell ref="F37:M37"/>
    <mergeCell ref="F38:M38"/>
    <mergeCell ref="F39:M39"/>
    <mergeCell ref="C45:D47"/>
    <mergeCell ref="F45:M45"/>
    <mergeCell ref="F46:M46"/>
    <mergeCell ref="F47:M47"/>
    <mergeCell ref="F41:M41"/>
    <mergeCell ref="C40:D40"/>
    <mergeCell ref="F40:M40"/>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13:M13"/>
    <mergeCell ref="F14:M14"/>
    <mergeCell ref="F15:M15"/>
    <mergeCell ref="F16:M16"/>
    <mergeCell ref="F17:M1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zoomScaleNormal="100" zoomScaleSheetLayoutView="100" workbookViewId="0">
      <selection activeCell="H11" sqref="H11"/>
    </sheetView>
  </sheetViews>
  <sheetFormatPr defaultRowHeight="16.5" customHeight="1" x14ac:dyDescent="0.15"/>
  <cols>
    <col min="1" max="6" width="2.5703125" customWidth="1"/>
    <col min="7" max="7" width="3.140625" customWidth="1"/>
    <col min="8" max="42" width="2.5703125" customWidth="1"/>
    <col min="43" max="43" width="2.5703125" style="98" customWidth="1"/>
    <col min="44" max="51" width="2.5703125" customWidth="1"/>
    <col min="52" max="52" width="2.5703125" style="98" customWidth="1"/>
    <col min="53" max="74" width="2.5703125" customWidth="1"/>
    <col min="75" max="78" width="9.140625" customWidth="1"/>
    <col min="79" max="86" width="9.7109375" customWidth="1"/>
  </cols>
  <sheetData>
    <row r="1" spans="1:88" ht="16.5" customHeight="1" x14ac:dyDescent="0.15">
      <c r="A1" s="248" t="s">
        <v>765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t="s">
        <v>0</v>
      </c>
    </row>
    <row r="2" spans="1:88" ht="16.5" customHeight="1" x14ac:dyDescent="0.15">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CA2" s="2" t="s">
        <v>167</v>
      </c>
      <c r="CB2" s="3"/>
      <c r="CC2" s="3"/>
      <c r="CD2" s="3"/>
      <c r="CE2" s="3"/>
      <c r="CF2" s="3"/>
      <c r="CG2" s="3"/>
      <c r="CH2" s="6"/>
    </row>
    <row r="3" spans="1:88" ht="16.5" customHeight="1" x14ac:dyDescent="0.15">
      <c r="A3" s="250" t="s">
        <v>1</v>
      </c>
      <c r="B3" s="248"/>
      <c r="C3" s="248"/>
      <c r="D3" s="248"/>
      <c r="E3" s="248"/>
      <c r="F3" s="248"/>
      <c r="G3" s="248"/>
      <c r="H3" s="248"/>
      <c r="I3" s="248"/>
      <c r="J3" s="248"/>
      <c r="K3" s="248"/>
      <c r="L3" s="248"/>
      <c r="M3" s="248"/>
      <c r="N3" s="248"/>
      <c r="O3" s="250" t="s">
        <v>767</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CA3" s="4" t="s">
        <v>168</v>
      </c>
      <c r="CB3" s="725" t="s">
        <v>169</v>
      </c>
      <c r="CC3" s="726"/>
      <c r="CD3" s="4" t="s">
        <v>170</v>
      </c>
      <c r="CE3" s="4" t="s">
        <v>171</v>
      </c>
      <c r="CF3" s="4" t="s">
        <v>172</v>
      </c>
      <c r="CG3" s="4" t="s">
        <v>173</v>
      </c>
      <c r="CH3" s="8" t="s">
        <v>174</v>
      </c>
      <c r="CI3" s="88" t="s">
        <v>637</v>
      </c>
    </row>
    <row r="4" spans="1:88" ht="16.5" customHeight="1" x14ac:dyDescent="0.15">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t="s">
        <v>2</v>
      </c>
      <c r="AF4" s="248"/>
      <c r="AG4" s="706"/>
      <c r="AH4" s="706"/>
      <c r="AI4" s="248" t="s">
        <v>3</v>
      </c>
      <c r="AJ4" s="706"/>
      <c r="AK4" s="706"/>
      <c r="AL4" s="248" t="s">
        <v>4</v>
      </c>
      <c r="AM4" s="706"/>
      <c r="AN4" s="706"/>
      <c r="AO4" s="248" t="s">
        <v>5</v>
      </c>
      <c r="CA4" s="146" t="s">
        <v>209</v>
      </c>
      <c r="CB4" s="147" t="s">
        <v>210</v>
      </c>
      <c r="CC4" s="148"/>
      <c r="CD4" s="149" t="s">
        <v>212</v>
      </c>
      <c r="CE4" s="377" t="str">
        <f>IF(O17="","FALSE","TRUE")</f>
        <v>FALSE</v>
      </c>
      <c r="CF4" s="704" t="s">
        <v>216</v>
      </c>
      <c r="CG4" s="150">
        <f>IF(CE4="TRUE",1,0)</f>
        <v>0</v>
      </c>
      <c r="CH4" s="151" t="str">
        <f>IF(AND(CG4=0,CG5=0),"No.1職名・氏名未入力",IF(AND(CG4=1,CG5=0),"No.1氏名未入力",IF(AND(CG4=0,CG5=1),"No.1職名未入力","")))</f>
        <v>No.1職名・氏名未入力</v>
      </c>
      <c r="CI4" s="152" t="s">
        <v>636</v>
      </c>
      <c r="CJ4" s="98"/>
    </row>
    <row r="5" spans="1:88" ht="16.5" customHeight="1" x14ac:dyDescent="0.15">
      <c r="A5" s="493" t="s">
        <v>7</v>
      </c>
      <c r="B5" s="493"/>
      <c r="C5" s="493"/>
      <c r="D5" s="1000"/>
      <c r="E5" s="1000"/>
      <c r="F5" s="1000"/>
      <c r="G5" s="1000"/>
      <c r="H5" s="493" t="s">
        <v>56</v>
      </c>
      <c r="I5" s="493"/>
      <c r="J5" s="493"/>
      <c r="K5" s="493"/>
      <c r="L5" s="493"/>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CA5" s="153"/>
      <c r="CB5" s="147" t="s">
        <v>211</v>
      </c>
      <c r="CC5" s="154"/>
      <c r="CD5" s="149" t="s">
        <v>212</v>
      </c>
      <c r="CE5" s="377" t="str">
        <f>IF(AB17="","FALSE","TRUE")</f>
        <v>FALSE</v>
      </c>
      <c r="CF5" s="705"/>
      <c r="CG5" s="150">
        <f>IF(CE5="TRUE",1,0)</f>
        <v>0</v>
      </c>
      <c r="CH5" s="143"/>
      <c r="CI5" s="155"/>
      <c r="CJ5" s="98"/>
    </row>
    <row r="6" spans="1:88" ht="16.5" customHeight="1" x14ac:dyDescent="0.15">
      <c r="A6" s="493"/>
      <c r="B6" s="493"/>
      <c r="C6" s="493"/>
      <c r="D6" s="750"/>
      <c r="E6" s="750"/>
      <c r="F6" s="750"/>
      <c r="G6" s="750"/>
      <c r="H6" s="493"/>
      <c r="I6" s="493"/>
      <c r="J6" s="493"/>
      <c r="K6" s="493"/>
      <c r="L6" s="493"/>
      <c r="M6" s="248"/>
      <c r="N6" s="78"/>
      <c r="O6" s="739" t="s">
        <v>6</v>
      </c>
      <c r="P6" s="740"/>
      <c r="Q6" s="740"/>
      <c r="R6" s="740"/>
      <c r="S6" s="740"/>
      <c r="T6" s="740"/>
      <c r="U6" s="741"/>
      <c r="V6" s="708"/>
      <c r="W6" s="708"/>
      <c r="X6" s="708"/>
      <c r="Y6" s="708"/>
      <c r="Z6" s="708"/>
      <c r="AA6" s="708"/>
      <c r="AB6" s="708"/>
      <c r="AC6" s="708"/>
      <c r="AD6" s="708"/>
      <c r="AE6" s="708"/>
      <c r="AF6" s="708"/>
      <c r="AG6" s="708"/>
      <c r="AH6" s="708"/>
      <c r="AI6" s="708"/>
      <c r="AJ6" s="708"/>
      <c r="AK6" s="708"/>
      <c r="AL6" s="708"/>
      <c r="AM6" s="708"/>
      <c r="AN6" s="708"/>
      <c r="AO6" s="709"/>
      <c r="CA6" s="156" t="s">
        <v>175</v>
      </c>
      <c r="CB6" s="156" t="s">
        <v>181</v>
      </c>
      <c r="CC6" s="156" t="s">
        <v>180</v>
      </c>
      <c r="CD6" s="157" t="s">
        <v>176</v>
      </c>
      <c r="CE6" s="378" t="b">
        <v>0</v>
      </c>
      <c r="CF6" s="705"/>
      <c r="CG6" s="150">
        <f t="shared" ref="CG6:CG29" si="0">IF(CE6=TRUE,1,0)</f>
        <v>0</v>
      </c>
      <c r="CH6" s="124" t="str">
        <f>IF(L20="","No.2未入力",IF(AND(CG6=0,CG7=0),"No.2取得資格未入力",IF(AND(CG6=1,CG7=1),"No.2資格重複選択","")))</f>
        <v>No.2未入力</v>
      </c>
      <c r="CI6" s="158" t="s">
        <v>636</v>
      </c>
      <c r="CJ6" s="98"/>
    </row>
    <row r="7" spans="1:88" ht="16.5" customHeight="1" x14ac:dyDescent="0.15">
      <c r="A7" s="248"/>
      <c r="B7" s="248"/>
      <c r="C7" s="248"/>
      <c r="D7" s="248"/>
      <c r="E7" s="248"/>
      <c r="F7" s="248"/>
      <c r="G7" s="248"/>
      <c r="H7" s="248"/>
      <c r="I7" s="248"/>
      <c r="J7" s="248"/>
      <c r="K7" s="248"/>
      <c r="L7" s="248"/>
      <c r="M7" s="248"/>
      <c r="N7" s="78"/>
      <c r="O7" s="744" t="s">
        <v>813</v>
      </c>
      <c r="P7" s="745"/>
      <c r="Q7" s="745"/>
      <c r="R7" s="745"/>
      <c r="S7" s="745"/>
      <c r="T7" s="745"/>
      <c r="U7" s="746"/>
      <c r="V7" s="723" t="s">
        <v>922</v>
      </c>
      <c r="W7" s="724"/>
      <c r="X7" s="724"/>
      <c r="Y7" s="724"/>
      <c r="Z7" s="724"/>
      <c r="AA7" s="724"/>
      <c r="AB7" s="724"/>
      <c r="AC7" s="594" t="s">
        <v>814</v>
      </c>
      <c r="AD7" s="595"/>
      <c r="AE7" s="595"/>
      <c r="AF7" s="595"/>
      <c r="AG7" s="595"/>
      <c r="AH7" s="595"/>
      <c r="AI7" s="596"/>
      <c r="AJ7" s="708"/>
      <c r="AK7" s="708"/>
      <c r="AL7" s="708"/>
      <c r="AM7" s="708"/>
      <c r="AN7" s="708"/>
      <c r="AO7" s="709"/>
      <c r="CA7" s="123"/>
      <c r="CB7" s="123"/>
      <c r="CC7" s="123"/>
      <c r="CD7" s="157" t="s">
        <v>177</v>
      </c>
      <c r="CE7" s="378" t="b">
        <v>0</v>
      </c>
      <c r="CF7" s="159"/>
      <c r="CG7" s="7">
        <f t="shared" si="0"/>
        <v>0</v>
      </c>
      <c r="CH7" s="124"/>
      <c r="CI7" s="155"/>
      <c r="CJ7" s="98"/>
    </row>
    <row r="8" spans="1:88" ht="16.5" customHeight="1" x14ac:dyDescent="0.15">
      <c r="A8" s="248"/>
      <c r="B8" s="248"/>
      <c r="C8" s="248"/>
      <c r="D8" s="248"/>
      <c r="E8" s="248"/>
      <c r="F8" s="248"/>
      <c r="G8" s="248"/>
      <c r="H8" s="248"/>
      <c r="I8" s="248"/>
      <c r="J8" s="248"/>
      <c r="K8" s="248"/>
      <c r="L8" s="248"/>
      <c r="M8" s="248"/>
      <c r="N8" s="78"/>
      <c r="O8" s="739" t="s">
        <v>52</v>
      </c>
      <c r="P8" s="740"/>
      <c r="Q8" s="740"/>
      <c r="R8" s="740"/>
      <c r="S8" s="740"/>
      <c r="T8" s="740"/>
      <c r="U8" s="741"/>
      <c r="V8" s="742"/>
      <c r="W8" s="742"/>
      <c r="X8" s="742"/>
      <c r="Y8" s="742"/>
      <c r="Z8" s="742"/>
      <c r="AA8" s="742"/>
      <c r="AB8" s="742"/>
      <c r="AC8" s="742"/>
      <c r="AD8" s="742"/>
      <c r="AE8" s="742"/>
      <c r="AF8" s="742"/>
      <c r="AG8" s="742"/>
      <c r="AH8" s="742"/>
      <c r="AI8" s="742"/>
      <c r="AJ8" s="742"/>
      <c r="AK8" s="742"/>
      <c r="AL8" s="742"/>
      <c r="AM8" s="742"/>
      <c r="AN8" s="742"/>
      <c r="AO8" s="743"/>
      <c r="CA8" s="123"/>
      <c r="CB8" s="123"/>
      <c r="CC8" s="123"/>
      <c r="CD8" s="157" t="s">
        <v>178</v>
      </c>
      <c r="CE8" s="378" t="b">
        <v>0</v>
      </c>
      <c r="CF8" s="705" t="s">
        <v>217</v>
      </c>
      <c r="CG8" s="7">
        <f t="shared" si="0"/>
        <v>0</v>
      </c>
      <c r="CH8" s="151" t="str">
        <f>IF(AND(COUNTA(L20)=1,CG8=0,CG9=0),"No.2勤務状況未入力",IF(AND(CG8=1,CG9=1),"No.2勤務重複選択",""))</f>
        <v/>
      </c>
      <c r="CI8" s="158" t="s">
        <v>636</v>
      </c>
      <c r="CJ8" s="98"/>
    </row>
    <row r="9" spans="1:88" ht="16.5" customHeight="1" x14ac:dyDescent="0.15">
      <c r="A9" s="248"/>
      <c r="B9" s="248"/>
      <c r="C9" s="248"/>
      <c r="D9" s="248"/>
      <c r="E9" s="248"/>
      <c r="F9" s="248"/>
      <c r="G9" s="248"/>
      <c r="H9" s="248"/>
      <c r="I9" s="248"/>
      <c r="J9" s="248"/>
      <c r="K9" s="248"/>
      <c r="L9" s="248"/>
      <c r="M9" s="248"/>
      <c r="N9" s="78"/>
      <c r="O9" s="739" t="s">
        <v>8</v>
      </c>
      <c r="P9" s="721"/>
      <c r="Q9" s="721"/>
      <c r="R9" s="721"/>
      <c r="S9" s="721"/>
      <c r="T9" s="721"/>
      <c r="U9" s="722"/>
      <c r="V9" s="742"/>
      <c r="W9" s="742"/>
      <c r="X9" s="742"/>
      <c r="Y9" s="742"/>
      <c r="Z9" s="742"/>
      <c r="AA9" s="742"/>
      <c r="AB9" s="742"/>
      <c r="AC9" s="742"/>
      <c r="AD9" s="742"/>
      <c r="AE9" s="742"/>
      <c r="AF9" s="742"/>
      <c r="AG9" s="742"/>
      <c r="AH9" s="742"/>
      <c r="AI9" s="742"/>
      <c r="AJ9" s="742"/>
      <c r="AK9" s="742"/>
      <c r="AL9" s="742"/>
      <c r="AM9" s="742"/>
      <c r="AN9" s="742"/>
      <c r="AO9" s="743"/>
      <c r="CA9" s="123"/>
      <c r="CB9" s="123"/>
      <c r="CC9" s="160"/>
      <c r="CD9" s="157" t="s">
        <v>179</v>
      </c>
      <c r="CE9" s="378" t="b">
        <v>0</v>
      </c>
      <c r="CF9" s="705"/>
      <c r="CG9" s="7">
        <f t="shared" si="0"/>
        <v>0</v>
      </c>
      <c r="CH9" s="143"/>
      <c r="CI9" s="155"/>
      <c r="CJ9" s="98"/>
    </row>
    <row r="10" spans="1:88" ht="16.5" customHeight="1" x14ac:dyDescent="0.15">
      <c r="A10" s="248"/>
      <c r="B10" s="248"/>
      <c r="C10" s="248"/>
      <c r="D10" s="248"/>
      <c r="E10" s="248"/>
      <c r="F10" s="248"/>
      <c r="G10" s="248"/>
      <c r="H10" s="248"/>
      <c r="I10" s="248"/>
      <c r="J10" s="248"/>
      <c r="K10" s="248"/>
      <c r="L10" s="248"/>
      <c r="M10" s="248"/>
      <c r="N10" s="78"/>
      <c r="O10" s="720" t="s">
        <v>10</v>
      </c>
      <c r="P10" s="721"/>
      <c r="Q10" s="721"/>
      <c r="R10" s="721"/>
      <c r="S10" s="721"/>
      <c r="T10" s="721"/>
      <c r="U10" s="722"/>
      <c r="V10" s="710"/>
      <c r="W10" s="711"/>
      <c r="X10" s="711"/>
      <c r="Y10" s="711"/>
      <c r="Z10" s="711"/>
      <c r="AA10" s="711"/>
      <c r="AB10" s="711"/>
      <c r="AC10" s="711"/>
      <c r="AD10" s="712"/>
      <c r="AE10" s="735" t="s">
        <v>53</v>
      </c>
      <c r="AF10" s="736"/>
      <c r="AG10" s="737"/>
      <c r="AH10" s="710"/>
      <c r="AI10" s="711"/>
      <c r="AJ10" s="711"/>
      <c r="AK10" s="711"/>
      <c r="AL10" s="711"/>
      <c r="AM10" s="711"/>
      <c r="AN10" s="711"/>
      <c r="AO10" s="712"/>
      <c r="CA10" s="123"/>
      <c r="CB10" s="123"/>
      <c r="CC10" s="156" t="s">
        <v>182</v>
      </c>
      <c r="CD10" s="157" t="s">
        <v>176</v>
      </c>
      <c r="CE10" s="378" t="b">
        <v>0</v>
      </c>
      <c r="CF10" s="705"/>
      <c r="CG10" s="7">
        <f t="shared" si="0"/>
        <v>0</v>
      </c>
      <c r="CH10" s="151" t="str">
        <f>IF(L21="",IF(L20="","No.2未入力","複数いる場合入力"),IF(AND(CG10=0,CG11=0),"No.2取得資格未入力",IF(AND(CG10=1,CG11=1),"No.2資格重複選択","")))</f>
        <v>No.2未入力</v>
      </c>
      <c r="CI10" s="158" t="s">
        <v>636</v>
      </c>
      <c r="CJ10" s="98"/>
    </row>
    <row r="11" spans="1:88" ht="16.5" customHeight="1" x14ac:dyDescent="0.15">
      <c r="A11" s="248"/>
      <c r="B11" s="248"/>
      <c r="C11" s="248"/>
      <c r="D11" s="248"/>
      <c r="E11" s="248"/>
      <c r="F11" s="248"/>
      <c r="G11" s="248"/>
      <c r="H11" s="248"/>
      <c r="I11" s="248"/>
      <c r="J11" s="248"/>
      <c r="K11" s="248"/>
      <c r="L11" s="248"/>
      <c r="M11" s="248"/>
      <c r="N11" s="78"/>
      <c r="O11" s="739" t="s">
        <v>51</v>
      </c>
      <c r="P11" s="740"/>
      <c r="Q11" s="740"/>
      <c r="R11" s="740"/>
      <c r="S11" s="740"/>
      <c r="T11" s="740"/>
      <c r="U11" s="741"/>
      <c r="V11" s="738"/>
      <c r="W11" s="711"/>
      <c r="X11" s="711"/>
      <c r="Y11" s="711"/>
      <c r="Z11" s="711"/>
      <c r="AA11" s="711"/>
      <c r="AB11" s="711"/>
      <c r="AC11" s="711"/>
      <c r="AD11" s="711"/>
      <c r="AE11" s="711"/>
      <c r="AF11" s="711"/>
      <c r="AG11" s="711"/>
      <c r="AH11" s="711"/>
      <c r="AI11" s="711"/>
      <c r="AJ11" s="711"/>
      <c r="AK11" s="711"/>
      <c r="AL11" s="711"/>
      <c r="AM11" s="711"/>
      <c r="AN11" s="711"/>
      <c r="AO11" s="712"/>
      <c r="CA11" s="123"/>
      <c r="CB11" s="123"/>
      <c r="CC11" s="123"/>
      <c r="CD11" s="157" t="s">
        <v>177</v>
      </c>
      <c r="CE11" s="378" t="b">
        <v>0</v>
      </c>
      <c r="CF11" s="123"/>
      <c r="CG11" s="7">
        <f t="shared" si="0"/>
        <v>0</v>
      </c>
      <c r="CH11" s="124"/>
      <c r="CI11" s="155"/>
      <c r="CJ11" s="98"/>
    </row>
    <row r="12" spans="1:88" ht="16.5" customHeight="1" x14ac:dyDescent="0.15">
      <c r="A12" s="248"/>
      <c r="B12" s="248"/>
      <c r="C12" s="248"/>
      <c r="D12" s="248"/>
      <c r="E12" s="248"/>
      <c r="F12" s="248"/>
      <c r="G12" s="248"/>
      <c r="H12" s="248"/>
      <c r="I12" s="248"/>
      <c r="J12" s="248"/>
      <c r="K12" s="248"/>
      <c r="L12" s="248"/>
      <c r="M12" s="248"/>
      <c r="N12" s="78"/>
      <c r="O12" s="739" t="s">
        <v>11</v>
      </c>
      <c r="P12" s="740"/>
      <c r="Q12" s="740"/>
      <c r="R12" s="740"/>
      <c r="S12" s="740"/>
      <c r="T12" s="740"/>
      <c r="U12" s="741"/>
      <c r="V12" s="735" t="s">
        <v>55</v>
      </c>
      <c r="W12" s="736"/>
      <c r="X12" s="737"/>
      <c r="Y12" s="708"/>
      <c r="Z12" s="708"/>
      <c r="AA12" s="708"/>
      <c r="AB12" s="708"/>
      <c r="AC12" s="708"/>
      <c r="AD12" s="709"/>
      <c r="AE12" s="735" t="s">
        <v>54</v>
      </c>
      <c r="AF12" s="736"/>
      <c r="AG12" s="737"/>
      <c r="AH12" s="711"/>
      <c r="AI12" s="711"/>
      <c r="AJ12" s="711"/>
      <c r="AK12" s="711"/>
      <c r="AL12" s="711"/>
      <c r="AM12" s="711"/>
      <c r="AN12" s="711"/>
      <c r="AO12" s="712"/>
      <c r="AQ12" s="718" t="s">
        <v>335</v>
      </c>
      <c r="AR12" s="718"/>
      <c r="AS12" s="718"/>
      <c r="AT12" s="718"/>
      <c r="AU12" s="718"/>
      <c r="AV12" s="718"/>
      <c r="AW12" s="718"/>
      <c r="AX12" s="718"/>
      <c r="AY12" s="718"/>
      <c r="AZ12" s="718"/>
      <c r="BA12" s="718"/>
      <c r="BB12" s="718"/>
      <c r="BC12" s="718"/>
      <c r="BD12" s="718"/>
      <c r="BE12" s="718"/>
      <c r="BF12" s="718"/>
      <c r="BG12" s="718"/>
      <c r="BH12" s="718"/>
      <c r="BI12" s="718"/>
      <c r="BJ12" s="718"/>
      <c r="CA12" s="123"/>
      <c r="CB12" s="123"/>
      <c r="CC12" s="123"/>
      <c r="CD12" s="157" t="s">
        <v>178</v>
      </c>
      <c r="CE12" s="378" t="b">
        <v>0</v>
      </c>
      <c r="CF12" s="713" t="s">
        <v>641</v>
      </c>
      <c r="CG12" s="7">
        <f t="shared" si="0"/>
        <v>0</v>
      </c>
      <c r="CH12" s="151" t="str">
        <f>IF(AND(COUNTA(L21)=1,CG12=0,CG13=0),"No.2勤務状況未入力",IF(AND(CG12=1,CG13=1),"No.2勤務重複選択",""))</f>
        <v/>
      </c>
      <c r="CI12" s="158" t="s">
        <v>636</v>
      </c>
      <c r="CJ12" s="98"/>
    </row>
    <row r="13" spans="1:88" ht="16.5" customHeight="1" x14ac:dyDescent="0.15">
      <c r="A13" s="248"/>
      <c r="B13" s="248"/>
      <c r="C13" s="248"/>
      <c r="D13" s="248"/>
      <c r="E13" s="248"/>
      <c r="F13" s="248"/>
      <c r="G13" s="248"/>
      <c r="H13" s="248"/>
      <c r="I13" s="248"/>
      <c r="J13" s="248"/>
      <c r="K13" s="248"/>
      <c r="L13" s="248"/>
      <c r="M13" s="248"/>
      <c r="N13" s="78"/>
      <c r="O13" s="727" t="s">
        <v>12</v>
      </c>
      <c r="P13" s="728"/>
      <c r="Q13" s="728"/>
      <c r="R13" s="728"/>
      <c r="S13" s="728"/>
      <c r="T13" s="728"/>
      <c r="U13" s="729"/>
      <c r="V13" s="707"/>
      <c r="W13" s="708"/>
      <c r="X13" s="708"/>
      <c r="Y13" s="708"/>
      <c r="Z13" s="708"/>
      <c r="AA13" s="708"/>
      <c r="AB13" s="708"/>
      <c r="AC13" s="708"/>
      <c r="AD13" s="708"/>
      <c r="AE13" s="708"/>
      <c r="AF13" s="708"/>
      <c r="AG13" s="708"/>
      <c r="AH13" s="708"/>
      <c r="AI13" s="708"/>
      <c r="AJ13" s="708"/>
      <c r="AK13" s="708"/>
      <c r="AL13" s="708"/>
      <c r="AM13" s="708"/>
      <c r="AN13" s="708"/>
      <c r="AO13" s="709"/>
      <c r="AQ13" s="719" t="s">
        <v>679</v>
      </c>
      <c r="AR13" s="719"/>
      <c r="AS13" s="719"/>
      <c r="AT13" s="719"/>
      <c r="AU13" s="719"/>
      <c r="AV13" s="719"/>
      <c r="AW13" s="719"/>
      <c r="AX13" s="719"/>
      <c r="AY13" s="719"/>
      <c r="AZ13" s="719"/>
      <c r="BA13" s="719"/>
      <c r="BB13" s="719"/>
      <c r="BC13" s="719"/>
      <c r="BD13" s="719"/>
      <c r="BE13" s="719"/>
      <c r="BF13" s="719"/>
      <c r="BG13" s="719"/>
      <c r="BH13" s="719"/>
      <c r="BI13" s="719"/>
      <c r="BJ13" s="719"/>
      <c r="BK13" s="89"/>
      <c r="BL13" s="89"/>
      <c r="BM13" s="89"/>
      <c r="BN13" s="89"/>
      <c r="BO13" s="89"/>
      <c r="BP13" s="89"/>
      <c r="BQ13" s="89"/>
      <c r="BR13" s="89"/>
      <c r="BS13" s="89"/>
      <c r="BT13" s="1"/>
      <c r="CA13" s="123"/>
      <c r="CB13" s="123"/>
      <c r="CC13" s="160"/>
      <c r="CD13" s="157" t="s">
        <v>179</v>
      </c>
      <c r="CE13" s="378" t="b">
        <v>0</v>
      </c>
      <c r="CF13" s="713"/>
      <c r="CG13" s="7">
        <f t="shared" si="0"/>
        <v>0</v>
      </c>
      <c r="CH13" s="143"/>
      <c r="CI13" s="155"/>
      <c r="CJ13" s="98"/>
    </row>
    <row r="14" spans="1:88" ht="16.5" customHeight="1" x14ac:dyDescent="0.15">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Q14" s="719"/>
      <c r="AR14" s="719"/>
      <c r="AS14" s="719"/>
      <c r="AT14" s="719"/>
      <c r="AU14" s="719"/>
      <c r="AV14" s="719"/>
      <c r="AW14" s="719"/>
      <c r="AX14" s="719"/>
      <c r="AY14" s="719"/>
      <c r="AZ14" s="719"/>
      <c r="BA14" s="719"/>
      <c r="BB14" s="719"/>
      <c r="BC14" s="719"/>
      <c r="BD14" s="719"/>
      <c r="BE14" s="719"/>
      <c r="BF14" s="719"/>
      <c r="BG14" s="719"/>
      <c r="BH14" s="719"/>
      <c r="BI14" s="719"/>
      <c r="BJ14" s="719"/>
      <c r="BK14" s="67"/>
      <c r="BL14" s="67"/>
      <c r="BM14" s="67"/>
      <c r="BN14" s="67"/>
      <c r="BO14" s="67"/>
      <c r="BP14" s="67"/>
      <c r="BQ14" s="67"/>
      <c r="BR14" s="67"/>
      <c r="BS14" s="67"/>
      <c r="BT14" s="1"/>
      <c r="CA14" s="123"/>
      <c r="CB14" s="123"/>
      <c r="CC14" s="156" t="s">
        <v>183</v>
      </c>
      <c r="CD14" s="157" t="s">
        <v>176</v>
      </c>
      <c r="CE14" s="378" t="b">
        <v>0</v>
      </c>
      <c r="CF14" s="713"/>
      <c r="CG14" s="7">
        <f t="shared" si="0"/>
        <v>0</v>
      </c>
      <c r="CH14" s="151" t="str">
        <f>IF(L22="",IF(L20="","No.2未入力","複数いる場合入力"),IF(AND(CG14=0,CG15=0),"No.2取得資格未入力",IF(AND(CG14=1,CG15=1),"No.2資格重複選択","")))</f>
        <v>No.2未入力</v>
      </c>
      <c r="CI14" s="158" t="s">
        <v>636</v>
      </c>
      <c r="CJ14" s="98"/>
    </row>
    <row r="15" spans="1:88" ht="16.5" customHeight="1" x14ac:dyDescent="0.15">
      <c r="A15" s="248"/>
      <c r="B15" s="248" t="s">
        <v>2</v>
      </c>
      <c r="C15" s="248"/>
      <c r="D15" s="750"/>
      <c r="E15" s="750"/>
      <c r="F15" s="248" t="s">
        <v>13</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Q15" s="719"/>
      <c r="AR15" s="719"/>
      <c r="AS15" s="719"/>
      <c r="AT15" s="719"/>
      <c r="AU15" s="719"/>
      <c r="AV15" s="719"/>
      <c r="AW15" s="719"/>
      <c r="AX15" s="719"/>
      <c r="AY15" s="719"/>
      <c r="AZ15" s="719"/>
      <c r="BA15" s="719"/>
      <c r="BB15" s="719"/>
      <c r="BC15" s="719"/>
      <c r="BD15" s="719"/>
      <c r="BE15" s="719"/>
      <c r="BF15" s="719"/>
      <c r="BG15" s="719"/>
      <c r="BH15" s="719"/>
      <c r="BI15" s="719"/>
      <c r="BJ15" s="719"/>
      <c r="BK15" s="67"/>
      <c r="BL15" s="67"/>
      <c r="BM15" s="67"/>
      <c r="BN15" s="67"/>
      <c r="BO15" s="67"/>
      <c r="BP15" s="67"/>
      <c r="BQ15" s="67"/>
      <c r="BR15" s="67"/>
      <c r="BS15" s="67"/>
      <c r="BT15" s="1"/>
      <c r="CA15" s="123"/>
      <c r="CB15" s="123"/>
      <c r="CC15" s="123"/>
      <c r="CD15" s="157" t="s">
        <v>177</v>
      </c>
      <c r="CE15" s="378" t="b">
        <v>0</v>
      </c>
      <c r="CF15" s="713"/>
      <c r="CG15" s="7">
        <f t="shared" si="0"/>
        <v>0</v>
      </c>
      <c r="CH15" s="124"/>
      <c r="CI15" s="155"/>
      <c r="CJ15" s="98"/>
    </row>
    <row r="16" spans="1:88" ht="16.5" customHeight="1" thickBot="1" x14ac:dyDescent="0.2">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BK16" s="1"/>
      <c r="BL16" s="1"/>
      <c r="BM16" s="1"/>
      <c r="BN16" s="1"/>
      <c r="BO16" s="1"/>
      <c r="BP16" s="1"/>
      <c r="BQ16" s="1"/>
      <c r="BR16" s="1"/>
      <c r="BS16" s="1"/>
      <c r="BT16" s="64"/>
      <c r="BU16" s="64"/>
      <c r="BV16" s="64"/>
      <c r="CA16" s="123"/>
      <c r="CB16" s="123"/>
      <c r="CC16" s="123"/>
      <c r="CD16" s="157" t="s">
        <v>178</v>
      </c>
      <c r="CE16" s="378" t="b">
        <v>0</v>
      </c>
      <c r="CF16" s="713"/>
      <c r="CG16" s="7">
        <f t="shared" si="0"/>
        <v>0</v>
      </c>
      <c r="CH16" s="151" t="str">
        <f>IF(AND(COUNTA(L22)=1,CG16=0,CG17=0),"No.2勤務状況未入力",IF(AND(CG16=1,CG17=1),"No.2勤務重複選択",""))</f>
        <v/>
      </c>
      <c r="CI16" s="158" t="s">
        <v>636</v>
      </c>
      <c r="CJ16" s="98"/>
    </row>
    <row r="17" spans="1:88" ht="16.5" customHeight="1" thickBot="1" x14ac:dyDescent="0.2">
      <c r="A17" s="761" t="s">
        <v>166</v>
      </c>
      <c r="B17" s="762"/>
      <c r="C17" s="762"/>
      <c r="D17" s="762"/>
      <c r="E17" s="762"/>
      <c r="F17" s="762"/>
      <c r="G17" s="762"/>
      <c r="H17" s="762"/>
      <c r="I17" s="762"/>
      <c r="J17" s="762"/>
      <c r="K17" s="762"/>
      <c r="L17" s="762"/>
      <c r="M17" s="714" t="s">
        <v>14</v>
      </c>
      <c r="N17" s="715"/>
      <c r="O17" s="716"/>
      <c r="P17" s="716"/>
      <c r="Q17" s="716"/>
      <c r="R17" s="716"/>
      <c r="S17" s="716"/>
      <c r="T17" s="716"/>
      <c r="U17" s="716"/>
      <c r="V17" s="716"/>
      <c r="W17" s="716"/>
      <c r="X17" s="716"/>
      <c r="Y17" s="716"/>
      <c r="Z17" s="714" t="s">
        <v>15</v>
      </c>
      <c r="AA17" s="715"/>
      <c r="AB17" s="716"/>
      <c r="AC17" s="716"/>
      <c r="AD17" s="716"/>
      <c r="AE17" s="716"/>
      <c r="AF17" s="716"/>
      <c r="AG17" s="716"/>
      <c r="AH17" s="716"/>
      <c r="AI17" s="716"/>
      <c r="AJ17" s="716"/>
      <c r="AK17" s="716"/>
      <c r="AL17" s="716"/>
      <c r="AM17" s="716"/>
      <c r="AN17" s="716"/>
      <c r="AO17" s="717"/>
      <c r="AQ17" s="140"/>
      <c r="AR17" s="96" t="str">
        <f>$CH$4</f>
        <v>No.1職名・氏名未入力</v>
      </c>
      <c r="AS17" s="79"/>
      <c r="AT17" s="79"/>
      <c r="AU17" s="79"/>
      <c r="AV17" s="79"/>
      <c r="AW17" s="79"/>
      <c r="AX17" s="79"/>
      <c r="AY17" s="79"/>
      <c r="AZ17" s="144"/>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0"/>
      <c r="CD17" s="157" t="s">
        <v>179</v>
      </c>
      <c r="CE17" s="378" t="b">
        <v>0</v>
      </c>
      <c r="CF17" s="123"/>
      <c r="CG17" s="7">
        <f t="shared" si="0"/>
        <v>0</v>
      </c>
      <c r="CH17" s="143"/>
      <c r="CI17" s="155"/>
      <c r="CJ17" s="98"/>
    </row>
    <row r="18" spans="1:88" ht="16.5" customHeight="1" x14ac:dyDescent="0.15">
      <c r="A18" s="533" t="s">
        <v>143</v>
      </c>
      <c r="B18" s="563"/>
      <c r="C18" s="754" t="s">
        <v>148</v>
      </c>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6"/>
      <c r="AQ18" s="141"/>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6" t="s">
        <v>184</v>
      </c>
      <c r="CD18" s="157" t="s">
        <v>176</v>
      </c>
      <c r="CE18" s="378" t="b">
        <v>0</v>
      </c>
      <c r="CF18" s="123"/>
      <c r="CG18" s="7">
        <f t="shared" si="0"/>
        <v>0</v>
      </c>
      <c r="CH18" s="151" t="str">
        <f>IF(L23="",IF(L20="","No.2未入力","複数いる場合入力"),IF(AND(CG18=0,CG19=0),"No.2取得資格未入力",IF(AND(CG18=1,CG19=1),"No.2資格重複選択","")))</f>
        <v>No.2未入力</v>
      </c>
      <c r="CI18" s="158" t="s">
        <v>636</v>
      </c>
      <c r="CJ18" s="98"/>
    </row>
    <row r="19" spans="1:88" ht="16.5" customHeight="1" x14ac:dyDescent="0.15">
      <c r="A19" s="575"/>
      <c r="B19" s="576"/>
      <c r="C19" s="251"/>
      <c r="D19" s="733" t="s">
        <v>59</v>
      </c>
      <c r="E19" s="734"/>
      <c r="F19" s="734"/>
      <c r="G19" s="734"/>
      <c r="H19" s="734"/>
      <c r="I19" s="734"/>
      <c r="J19" s="734"/>
      <c r="K19" s="748"/>
      <c r="L19" s="747" t="s">
        <v>16</v>
      </c>
      <c r="M19" s="747"/>
      <c r="N19" s="747"/>
      <c r="O19" s="747"/>
      <c r="P19" s="747"/>
      <c r="Q19" s="747"/>
      <c r="R19" s="747"/>
      <c r="S19" s="747"/>
      <c r="T19" s="747"/>
      <c r="U19" s="747" t="s">
        <v>17</v>
      </c>
      <c r="V19" s="747"/>
      <c r="W19" s="747"/>
      <c r="X19" s="747"/>
      <c r="Y19" s="747"/>
      <c r="Z19" s="747"/>
      <c r="AA19" s="747"/>
      <c r="AB19" s="747"/>
      <c r="AC19" s="747"/>
      <c r="AD19" s="747"/>
      <c r="AE19" s="747"/>
      <c r="AF19" s="747"/>
      <c r="AG19" s="748" t="s">
        <v>18</v>
      </c>
      <c r="AH19" s="747"/>
      <c r="AI19" s="747"/>
      <c r="AJ19" s="747"/>
      <c r="AK19" s="747"/>
      <c r="AL19" s="747"/>
      <c r="AM19" s="747"/>
      <c r="AN19" s="747"/>
      <c r="AO19" s="749"/>
      <c r="AQ19" s="133"/>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7" t="s">
        <v>177</v>
      </c>
      <c r="CE19" s="378" t="b">
        <v>0</v>
      </c>
      <c r="CF19" s="123"/>
      <c r="CG19" s="7">
        <f t="shared" si="0"/>
        <v>0</v>
      </c>
      <c r="CH19" s="124"/>
      <c r="CI19" s="155"/>
      <c r="CJ19" s="98"/>
    </row>
    <row r="20" spans="1:88" ht="16.5" customHeight="1" x14ac:dyDescent="0.15">
      <c r="A20" s="575"/>
      <c r="B20" s="576"/>
      <c r="C20" s="251"/>
      <c r="D20" s="601" t="s">
        <v>19</v>
      </c>
      <c r="E20" s="515"/>
      <c r="F20" s="515"/>
      <c r="G20" s="515"/>
      <c r="H20" s="515"/>
      <c r="I20" s="515"/>
      <c r="J20" s="515"/>
      <c r="K20" s="516"/>
      <c r="L20" s="751"/>
      <c r="M20" s="689"/>
      <c r="N20" s="689"/>
      <c r="O20" s="689"/>
      <c r="P20" s="689"/>
      <c r="Q20" s="689"/>
      <c r="R20" s="689"/>
      <c r="S20" s="689"/>
      <c r="T20" s="752"/>
      <c r="U20" s="252"/>
      <c r="V20" s="670" t="s">
        <v>20</v>
      </c>
      <c r="W20" s="670"/>
      <c r="X20" s="670"/>
      <c r="Y20" s="670"/>
      <c r="Z20" s="670"/>
      <c r="AA20" s="253"/>
      <c r="AB20" s="253"/>
      <c r="AC20" s="253" t="s">
        <v>21</v>
      </c>
      <c r="AD20" s="253"/>
      <c r="AE20" s="253"/>
      <c r="AF20" s="254"/>
      <c r="AG20" s="253"/>
      <c r="AH20" s="255" t="s">
        <v>22</v>
      </c>
      <c r="AI20" s="253"/>
      <c r="AJ20" s="253"/>
      <c r="AK20" s="253"/>
      <c r="AL20" s="253" t="s">
        <v>60</v>
      </c>
      <c r="AM20" s="253"/>
      <c r="AN20" s="253"/>
      <c r="AO20" s="256"/>
      <c r="AQ20" s="133"/>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7" t="s">
        <v>178</v>
      </c>
      <c r="CE20" s="378" t="b">
        <v>0</v>
      </c>
      <c r="CF20" s="123"/>
      <c r="CG20" s="7">
        <f t="shared" si="0"/>
        <v>0</v>
      </c>
      <c r="CH20" s="151" t="str">
        <f>IF(AND(COUNTA(L23)=1,CG20=0,CG21=0),"No.2勤務状況未入力",IF(AND(CG20=1,CG21=1),"No.2勤務重複選択",""))</f>
        <v/>
      </c>
      <c r="CI20" s="158" t="s">
        <v>636</v>
      </c>
      <c r="CJ20" s="98"/>
    </row>
    <row r="21" spans="1:88" ht="16.5" customHeight="1" x14ac:dyDescent="0.15">
      <c r="A21" s="575"/>
      <c r="B21" s="576"/>
      <c r="C21" s="251"/>
      <c r="D21" s="503" t="s">
        <v>24</v>
      </c>
      <c r="E21" s="501"/>
      <c r="F21" s="501"/>
      <c r="G21" s="501"/>
      <c r="H21" s="501"/>
      <c r="I21" s="501"/>
      <c r="J21" s="501"/>
      <c r="K21" s="502"/>
      <c r="L21" s="758"/>
      <c r="M21" s="759"/>
      <c r="N21" s="759"/>
      <c r="O21" s="759"/>
      <c r="P21" s="759"/>
      <c r="Q21" s="759"/>
      <c r="R21" s="759"/>
      <c r="S21" s="759"/>
      <c r="T21" s="760"/>
      <c r="U21" s="257"/>
      <c r="V21" s="757" t="s">
        <v>20</v>
      </c>
      <c r="W21" s="757"/>
      <c r="X21" s="757"/>
      <c r="Y21" s="757"/>
      <c r="Z21" s="757"/>
      <c r="AA21" s="258"/>
      <c r="AB21" s="258"/>
      <c r="AC21" s="258" t="s">
        <v>21</v>
      </c>
      <c r="AD21" s="258"/>
      <c r="AE21" s="258"/>
      <c r="AF21" s="259"/>
      <c r="AG21" s="258"/>
      <c r="AH21" s="260" t="s">
        <v>22</v>
      </c>
      <c r="AI21" s="258"/>
      <c r="AJ21" s="258"/>
      <c r="AK21" s="258"/>
      <c r="AL21" s="258" t="s">
        <v>60</v>
      </c>
      <c r="AM21" s="258"/>
      <c r="AN21" s="258"/>
      <c r="AO21" s="261"/>
      <c r="AQ21" s="133"/>
      <c r="AR21" s="81" t="str">
        <f>$CH$10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0"/>
      <c r="CD21" s="157" t="s">
        <v>179</v>
      </c>
      <c r="CE21" s="378" t="b">
        <v>0</v>
      </c>
      <c r="CF21" s="123"/>
      <c r="CG21" s="7">
        <f t="shared" si="0"/>
        <v>0</v>
      </c>
      <c r="CH21" s="143"/>
      <c r="CI21" s="155"/>
      <c r="CJ21" s="98"/>
    </row>
    <row r="22" spans="1:88" ht="16.5" customHeight="1" x14ac:dyDescent="0.15">
      <c r="A22" s="575"/>
      <c r="B22" s="576"/>
      <c r="C22" s="251"/>
      <c r="D22" s="503" t="s">
        <v>25</v>
      </c>
      <c r="E22" s="501"/>
      <c r="F22" s="501"/>
      <c r="G22" s="501"/>
      <c r="H22" s="501"/>
      <c r="I22" s="501"/>
      <c r="J22" s="501"/>
      <c r="K22" s="502"/>
      <c r="L22" s="758"/>
      <c r="M22" s="759"/>
      <c r="N22" s="759"/>
      <c r="O22" s="759"/>
      <c r="P22" s="759"/>
      <c r="Q22" s="759"/>
      <c r="R22" s="759"/>
      <c r="S22" s="759"/>
      <c r="T22" s="760"/>
      <c r="U22" s="257"/>
      <c r="V22" s="757" t="s">
        <v>20</v>
      </c>
      <c r="W22" s="757"/>
      <c r="X22" s="757"/>
      <c r="Y22" s="757"/>
      <c r="Z22" s="757"/>
      <c r="AA22" s="258"/>
      <c r="AB22" s="258"/>
      <c r="AC22" s="258" t="s">
        <v>21</v>
      </c>
      <c r="AD22" s="258"/>
      <c r="AE22" s="258"/>
      <c r="AF22" s="259"/>
      <c r="AG22" s="258"/>
      <c r="AH22" s="260" t="s">
        <v>22</v>
      </c>
      <c r="AI22" s="258"/>
      <c r="AJ22" s="258"/>
      <c r="AK22" s="258"/>
      <c r="AL22" s="258" t="s">
        <v>60</v>
      </c>
      <c r="AM22" s="258"/>
      <c r="AN22" s="258"/>
      <c r="AO22" s="261"/>
      <c r="AQ22" s="133"/>
      <c r="AR22" s="81" t="str">
        <f>$CH$14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6" t="s">
        <v>185</v>
      </c>
      <c r="CD22" s="157" t="s">
        <v>176</v>
      </c>
      <c r="CE22" s="378" t="b">
        <v>0</v>
      </c>
      <c r="CF22" s="123"/>
      <c r="CG22" s="7">
        <f t="shared" si="0"/>
        <v>0</v>
      </c>
      <c r="CH22" s="151" t="str">
        <f>IF(L24="",IF(L20="","No.2未入力","該当する場合入力"),IF(AND(CG22=0,CG23=0),"No.2取得資格未入力",IF(AND(CG22=1,CG23=1),"No.2資格重複選択","")))</f>
        <v>No.2未入力</v>
      </c>
      <c r="CI22" s="158" t="s">
        <v>636</v>
      </c>
      <c r="CJ22" s="98"/>
    </row>
    <row r="23" spans="1:88" ht="16.5" customHeight="1" x14ac:dyDescent="0.15">
      <c r="A23" s="575"/>
      <c r="B23" s="576"/>
      <c r="C23" s="251"/>
      <c r="D23" s="683" t="s">
        <v>26</v>
      </c>
      <c r="E23" s="512"/>
      <c r="F23" s="512"/>
      <c r="G23" s="512"/>
      <c r="H23" s="512"/>
      <c r="I23" s="512"/>
      <c r="J23" s="512"/>
      <c r="K23" s="513"/>
      <c r="L23" s="681"/>
      <c r="M23" s="658"/>
      <c r="N23" s="658"/>
      <c r="O23" s="658"/>
      <c r="P23" s="658"/>
      <c r="Q23" s="658"/>
      <c r="R23" s="658"/>
      <c r="S23" s="658"/>
      <c r="T23" s="682"/>
      <c r="U23" s="262"/>
      <c r="V23" s="685" t="s">
        <v>20</v>
      </c>
      <c r="W23" s="685"/>
      <c r="X23" s="685"/>
      <c r="Y23" s="685"/>
      <c r="Z23" s="685"/>
      <c r="AA23" s="263"/>
      <c r="AB23" s="263"/>
      <c r="AC23" s="263" t="s">
        <v>21</v>
      </c>
      <c r="AD23" s="263"/>
      <c r="AE23" s="263"/>
      <c r="AF23" s="264"/>
      <c r="AG23" s="263"/>
      <c r="AH23" s="265" t="s">
        <v>22</v>
      </c>
      <c r="AI23" s="263"/>
      <c r="AJ23" s="263"/>
      <c r="AK23" s="263"/>
      <c r="AL23" s="263" t="s">
        <v>60</v>
      </c>
      <c r="AM23" s="263"/>
      <c r="AN23" s="263"/>
      <c r="AO23" s="266"/>
      <c r="AQ23" s="133"/>
      <c r="AR23" s="81" t="str">
        <f>$CH$18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7" t="s">
        <v>177</v>
      </c>
      <c r="CE23" s="378" t="b">
        <v>0</v>
      </c>
      <c r="CF23" s="123"/>
      <c r="CG23" s="7">
        <f t="shared" si="0"/>
        <v>0</v>
      </c>
      <c r="CH23" s="124"/>
      <c r="CI23" s="155"/>
      <c r="CJ23" s="98"/>
    </row>
    <row r="24" spans="1:88" ht="16.5" customHeight="1" x14ac:dyDescent="0.15">
      <c r="A24" s="575"/>
      <c r="B24" s="576"/>
      <c r="C24" s="251"/>
      <c r="D24" s="686" t="s">
        <v>27</v>
      </c>
      <c r="E24" s="687"/>
      <c r="F24" s="687"/>
      <c r="G24" s="687"/>
      <c r="H24" s="687"/>
      <c r="I24" s="687"/>
      <c r="J24" s="687"/>
      <c r="K24" s="688"/>
      <c r="L24" s="676"/>
      <c r="M24" s="518"/>
      <c r="N24" s="518"/>
      <c r="O24" s="518"/>
      <c r="P24" s="518"/>
      <c r="Q24" s="518"/>
      <c r="R24" s="518"/>
      <c r="S24" s="518"/>
      <c r="T24" s="677"/>
      <c r="U24" s="267"/>
      <c r="V24" s="684" t="s">
        <v>20</v>
      </c>
      <c r="W24" s="684"/>
      <c r="X24" s="684"/>
      <c r="Y24" s="684"/>
      <c r="Z24" s="684"/>
      <c r="AA24" s="268"/>
      <c r="AB24" s="268"/>
      <c r="AC24" s="268" t="s">
        <v>21</v>
      </c>
      <c r="AD24" s="268"/>
      <c r="AE24" s="268"/>
      <c r="AF24" s="269"/>
      <c r="AG24" s="268"/>
      <c r="AH24" s="270" t="s">
        <v>22</v>
      </c>
      <c r="AI24" s="268"/>
      <c r="AJ24" s="268"/>
      <c r="AK24" s="268"/>
      <c r="AL24" s="268" t="s">
        <v>60</v>
      </c>
      <c r="AM24" s="268"/>
      <c r="AN24" s="268"/>
      <c r="AO24" s="271"/>
      <c r="AQ24" s="133"/>
      <c r="AR24" s="81" t="str">
        <f>$CH$22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7" t="s">
        <v>178</v>
      </c>
      <c r="CE24" s="378" t="b">
        <v>0</v>
      </c>
      <c r="CF24" s="123"/>
      <c r="CG24" s="7">
        <f t="shared" si="0"/>
        <v>0</v>
      </c>
      <c r="CH24" s="151" t="str">
        <f>IF(AND(COUNTA(L24)=1,CG24=0,CG25=0),"No.2勤務状況未入力",IF(AND(CG24=1,CG25=1),"No.2勤務重複選択",""))</f>
        <v/>
      </c>
      <c r="CI24" s="158" t="s">
        <v>636</v>
      </c>
      <c r="CJ24" s="98"/>
    </row>
    <row r="25" spans="1:88" ht="16.5" customHeight="1" x14ac:dyDescent="0.15">
      <c r="A25" s="575"/>
      <c r="B25" s="576"/>
      <c r="C25" s="251"/>
      <c r="D25" s="683" t="s">
        <v>28</v>
      </c>
      <c r="E25" s="512"/>
      <c r="F25" s="512"/>
      <c r="G25" s="512"/>
      <c r="H25" s="512"/>
      <c r="I25" s="512"/>
      <c r="J25" s="512"/>
      <c r="K25" s="513"/>
      <c r="L25" s="681"/>
      <c r="M25" s="658"/>
      <c r="N25" s="658"/>
      <c r="O25" s="658"/>
      <c r="P25" s="658"/>
      <c r="Q25" s="658"/>
      <c r="R25" s="658"/>
      <c r="S25" s="658"/>
      <c r="T25" s="682"/>
      <c r="U25" s="262"/>
      <c r="V25" s="685" t="s">
        <v>20</v>
      </c>
      <c r="W25" s="685"/>
      <c r="X25" s="685"/>
      <c r="Y25" s="685"/>
      <c r="Z25" s="685"/>
      <c r="AA25" s="263"/>
      <c r="AB25" s="263"/>
      <c r="AC25" s="263" t="s">
        <v>21</v>
      </c>
      <c r="AD25" s="263"/>
      <c r="AE25" s="263"/>
      <c r="AF25" s="264"/>
      <c r="AG25" s="263"/>
      <c r="AH25" s="265" t="s">
        <v>22</v>
      </c>
      <c r="AI25" s="263"/>
      <c r="AJ25" s="263"/>
      <c r="AK25" s="263"/>
      <c r="AL25" s="263" t="s">
        <v>60</v>
      </c>
      <c r="AM25" s="263"/>
      <c r="AN25" s="263"/>
      <c r="AO25" s="266"/>
      <c r="AQ25" s="133"/>
      <c r="AR25" s="81" t="str">
        <f>$CH$26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0"/>
      <c r="CD25" s="157" t="s">
        <v>179</v>
      </c>
      <c r="CE25" s="378" t="b">
        <v>0</v>
      </c>
      <c r="CF25" s="123"/>
      <c r="CG25" s="7">
        <f t="shared" si="0"/>
        <v>0</v>
      </c>
      <c r="CH25" s="143"/>
      <c r="CI25" s="155"/>
      <c r="CJ25" s="98"/>
    </row>
    <row r="26" spans="1:88" ht="16.5" customHeight="1" x14ac:dyDescent="0.15">
      <c r="A26" s="575"/>
      <c r="B26" s="576"/>
      <c r="C26" s="678" t="s">
        <v>149</v>
      </c>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80"/>
      <c r="AQ26" s="142"/>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6" t="s">
        <v>186</v>
      </c>
      <c r="CD26" s="157" t="s">
        <v>176</v>
      </c>
      <c r="CE26" s="378" t="b">
        <v>0</v>
      </c>
      <c r="CF26" s="123"/>
      <c r="CG26" s="7">
        <f t="shared" si="0"/>
        <v>0</v>
      </c>
      <c r="CH26" s="151" t="str">
        <f>IF(L25="",IF(L20="","No.2未入力","該当する場合入力"),IF(AND(CG26=0,CG27=0),"No.2取得資格未入力",IF(AND(CG26=1,CG27=1),"No.2資格重複選択","")))</f>
        <v>No.2未入力</v>
      </c>
      <c r="CI26" s="158" t="s">
        <v>636</v>
      </c>
      <c r="CJ26" s="98"/>
    </row>
    <row r="27" spans="1:88" ht="16.5" customHeight="1" x14ac:dyDescent="0.15">
      <c r="A27" s="575"/>
      <c r="B27" s="576"/>
      <c r="C27" s="248"/>
      <c r="D27" s="733" t="s">
        <v>61</v>
      </c>
      <c r="E27" s="734"/>
      <c r="F27" s="734"/>
      <c r="G27" s="734"/>
      <c r="H27" s="734"/>
      <c r="I27" s="734"/>
      <c r="J27" s="734"/>
      <c r="K27" s="734"/>
      <c r="L27" s="598" t="s">
        <v>29</v>
      </c>
      <c r="M27" s="598"/>
      <c r="N27" s="598"/>
      <c r="O27" s="598"/>
      <c r="P27" s="598"/>
      <c r="Q27" s="695"/>
      <c r="R27" s="599" t="s">
        <v>21</v>
      </c>
      <c r="S27" s="598"/>
      <c r="T27" s="598"/>
      <c r="U27" s="598"/>
      <c r="V27" s="598"/>
      <c r="W27" s="695"/>
      <c r="X27" s="596" t="s">
        <v>30</v>
      </c>
      <c r="Y27" s="598"/>
      <c r="Z27" s="598"/>
      <c r="AA27" s="598"/>
      <c r="AB27" s="598"/>
      <c r="AC27" s="594"/>
      <c r="AD27" s="599" t="s">
        <v>31</v>
      </c>
      <c r="AE27" s="598"/>
      <c r="AF27" s="598"/>
      <c r="AG27" s="598"/>
      <c r="AH27" s="598"/>
      <c r="AI27" s="695"/>
      <c r="AJ27" s="596" t="s">
        <v>32</v>
      </c>
      <c r="AK27" s="598"/>
      <c r="AL27" s="598"/>
      <c r="AM27" s="598"/>
      <c r="AN27" s="598"/>
      <c r="AO27" s="600"/>
      <c r="AQ27" s="141"/>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7" t="s">
        <v>177</v>
      </c>
      <c r="CE27" s="378" t="b">
        <v>0</v>
      </c>
      <c r="CF27" s="123"/>
      <c r="CG27" s="7">
        <f t="shared" si="0"/>
        <v>0</v>
      </c>
      <c r="CH27" s="124"/>
      <c r="CI27" s="155"/>
      <c r="CJ27" s="98"/>
    </row>
    <row r="28" spans="1:88" ht="16.5" customHeight="1" x14ac:dyDescent="0.15">
      <c r="A28" s="575"/>
      <c r="B28" s="576"/>
      <c r="C28" s="248"/>
      <c r="D28" s="696" t="s">
        <v>33</v>
      </c>
      <c r="E28" s="697"/>
      <c r="F28" s="697"/>
      <c r="G28" s="697"/>
      <c r="H28" s="606" t="s">
        <v>34</v>
      </c>
      <c r="I28" s="606"/>
      <c r="J28" s="606"/>
      <c r="K28" s="606"/>
      <c r="L28" s="252" t="s">
        <v>35</v>
      </c>
      <c r="M28" s="689"/>
      <c r="N28" s="689"/>
      <c r="O28" s="689"/>
      <c r="P28" s="253" t="s">
        <v>9</v>
      </c>
      <c r="Q28" s="272" t="s">
        <v>36</v>
      </c>
      <c r="R28" s="273" t="s">
        <v>35</v>
      </c>
      <c r="S28" s="689"/>
      <c r="T28" s="689"/>
      <c r="U28" s="689"/>
      <c r="V28" s="253" t="s">
        <v>9</v>
      </c>
      <c r="W28" s="272" t="s">
        <v>36</v>
      </c>
      <c r="X28" s="253" t="s">
        <v>35</v>
      </c>
      <c r="Y28" s="689"/>
      <c r="Z28" s="689"/>
      <c r="AA28" s="689"/>
      <c r="AB28" s="253" t="s">
        <v>9</v>
      </c>
      <c r="AC28" s="253" t="s">
        <v>36</v>
      </c>
      <c r="AD28" s="273" t="s">
        <v>35</v>
      </c>
      <c r="AE28" s="689"/>
      <c r="AF28" s="689"/>
      <c r="AG28" s="689"/>
      <c r="AH28" s="253" t="s">
        <v>9</v>
      </c>
      <c r="AI28" s="272" t="s">
        <v>36</v>
      </c>
      <c r="AJ28" s="253" t="s">
        <v>35</v>
      </c>
      <c r="AK28" s="689"/>
      <c r="AL28" s="689"/>
      <c r="AM28" s="689"/>
      <c r="AN28" s="253" t="s">
        <v>9</v>
      </c>
      <c r="AO28" s="256" t="s">
        <v>36</v>
      </c>
      <c r="AQ28" s="133"/>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7" t="s">
        <v>178</v>
      </c>
      <c r="CE28" s="378" t="b">
        <v>0</v>
      </c>
      <c r="CF28" s="123"/>
      <c r="CG28" s="7">
        <f>IF(CE28=TRUE,1,0)</f>
        <v>0</v>
      </c>
      <c r="CH28" s="151" t="str">
        <f>IF(AND(COUNTA(L25)=1,CG28=0,CG29=0),"No.2勤務状況未入力",IF(AND(CG28=1,CG29=1),"No.2勤務重複選択",""))</f>
        <v/>
      </c>
      <c r="CI28" s="158" t="s">
        <v>636</v>
      </c>
      <c r="CJ28" s="98"/>
    </row>
    <row r="29" spans="1:88" ht="16.5" customHeight="1" x14ac:dyDescent="0.15">
      <c r="A29" s="575"/>
      <c r="B29" s="576"/>
      <c r="C29" s="248"/>
      <c r="D29" s="698"/>
      <c r="E29" s="699"/>
      <c r="F29" s="699"/>
      <c r="G29" s="699"/>
      <c r="H29" s="753" t="s">
        <v>23</v>
      </c>
      <c r="I29" s="753"/>
      <c r="J29" s="753"/>
      <c r="K29" s="753"/>
      <c r="L29" s="274" t="s">
        <v>35</v>
      </c>
      <c r="M29" s="658"/>
      <c r="N29" s="658"/>
      <c r="O29" s="658"/>
      <c r="P29" s="275" t="s">
        <v>9</v>
      </c>
      <c r="Q29" s="276" t="s">
        <v>36</v>
      </c>
      <c r="R29" s="277" t="s">
        <v>35</v>
      </c>
      <c r="S29" s="658"/>
      <c r="T29" s="658"/>
      <c r="U29" s="658"/>
      <c r="V29" s="275" t="s">
        <v>9</v>
      </c>
      <c r="W29" s="276" t="s">
        <v>36</v>
      </c>
      <c r="X29" s="275" t="s">
        <v>35</v>
      </c>
      <c r="Y29" s="658"/>
      <c r="Z29" s="658"/>
      <c r="AA29" s="658"/>
      <c r="AB29" s="275" t="s">
        <v>9</v>
      </c>
      <c r="AC29" s="275" t="s">
        <v>36</v>
      </c>
      <c r="AD29" s="277" t="s">
        <v>35</v>
      </c>
      <c r="AE29" s="658"/>
      <c r="AF29" s="658"/>
      <c r="AG29" s="658"/>
      <c r="AH29" s="275" t="s">
        <v>9</v>
      </c>
      <c r="AI29" s="276" t="s">
        <v>36</v>
      </c>
      <c r="AJ29" s="275" t="s">
        <v>35</v>
      </c>
      <c r="AK29" s="658"/>
      <c r="AL29" s="658"/>
      <c r="AM29" s="658"/>
      <c r="AN29" s="275" t="s">
        <v>9</v>
      </c>
      <c r="AO29" s="278" t="s">
        <v>36</v>
      </c>
      <c r="AQ29" s="133"/>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0"/>
      <c r="CB29" s="160"/>
      <c r="CC29" s="160"/>
      <c r="CD29" s="157" t="s">
        <v>179</v>
      </c>
      <c r="CE29" s="378" t="b">
        <v>0</v>
      </c>
      <c r="CF29" s="123"/>
      <c r="CG29" s="7">
        <f t="shared" si="0"/>
        <v>0</v>
      </c>
      <c r="CH29" s="143"/>
      <c r="CI29" s="155"/>
      <c r="CJ29" s="98"/>
    </row>
    <row r="30" spans="1:88" ht="16.5" customHeight="1" x14ac:dyDescent="0.15">
      <c r="A30" s="575"/>
      <c r="B30" s="576"/>
      <c r="C30" s="248"/>
      <c r="D30" s="700" t="s">
        <v>37</v>
      </c>
      <c r="E30" s="701"/>
      <c r="F30" s="701"/>
      <c r="G30" s="701"/>
      <c r="H30" s="606" t="s">
        <v>34</v>
      </c>
      <c r="I30" s="606"/>
      <c r="J30" s="606"/>
      <c r="K30" s="606"/>
      <c r="L30" s="252" t="s">
        <v>35</v>
      </c>
      <c r="M30" s="689"/>
      <c r="N30" s="689"/>
      <c r="O30" s="689"/>
      <c r="P30" s="253" t="s">
        <v>9</v>
      </c>
      <c r="Q30" s="272" t="s">
        <v>36</v>
      </c>
      <c r="R30" s="273" t="s">
        <v>35</v>
      </c>
      <c r="S30" s="689"/>
      <c r="T30" s="689"/>
      <c r="U30" s="689"/>
      <c r="V30" s="253" t="s">
        <v>9</v>
      </c>
      <c r="W30" s="272" t="s">
        <v>36</v>
      </c>
      <c r="X30" s="253" t="s">
        <v>35</v>
      </c>
      <c r="Y30" s="689"/>
      <c r="Z30" s="689"/>
      <c r="AA30" s="689"/>
      <c r="AB30" s="253" t="s">
        <v>9</v>
      </c>
      <c r="AC30" s="253" t="s">
        <v>36</v>
      </c>
      <c r="AD30" s="273" t="s">
        <v>35</v>
      </c>
      <c r="AE30" s="689"/>
      <c r="AF30" s="689"/>
      <c r="AG30" s="689"/>
      <c r="AH30" s="253" t="s">
        <v>9</v>
      </c>
      <c r="AI30" s="272" t="s">
        <v>36</v>
      </c>
      <c r="AJ30" s="253" t="s">
        <v>35</v>
      </c>
      <c r="AK30" s="689"/>
      <c r="AL30" s="689"/>
      <c r="AM30" s="689"/>
      <c r="AN30" s="253" t="s">
        <v>9</v>
      </c>
      <c r="AO30" s="256" t="s">
        <v>36</v>
      </c>
      <c r="AQ30" s="133"/>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1" t="s">
        <v>214</v>
      </c>
      <c r="CC30" s="162"/>
      <c r="CD30" s="163" t="s">
        <v>215</v>
      </c>
      <c r="CE30" s="379" t="str">
        <f>IF(COUNTA(M28:O29,S28:U29,Y28:AA29,AE28:AG29,AK28:AM29)=0,"FALSE","TRUE")</f>
        <v>FALSE</v>
      </c>
      <c r="CF30" s="123"/>
      <c r="CG30" s="7">
        <f>IF(CE30="TRUE",1,0)</f>
        <v>0</v>
      </c>
      <c r="CH30" s="151" t="str">
        <f>IF(CG30=0,"No.3未入力","")</f>
        <v>No.3未入力</v>
      </c>
      <c r="CI30" s="155" t="s">
        <v>636</v>
      </c>
      <c r="CJ30" s="98"/>
    </row>
    <row r="31" spans="1:88" ht="16.5" customHeight="1" thickBot="1" x14ac:dyDescent="0.2">
      <c r="A31" s="577"/>
      <c r="B31" s="578"/>
      <c r="C31" s="248"/>
      <c r="D31" s="702"/>
      <c r="E31" s="703"/>
      <c r="F31" s="703"/>
      <c r="G31" s="703"/>
      <c r="H31" s="694" t="s">
        <v>23</v>
      </c>
      <c r="I31" s="694"/>
      <c r="J31" s="694"/>
      <c r="K31" s="694"/>
      <c r="L31" s="274" t="s">
        <v>35</v>
      </c>
      <c r="M31" s="658"/>
      <c r="N31" s="658"/>
      <c r="O31" s="658"/>
      <c r="P31" s="275" t="s">
        <v>9</v>
      </c>
      <c r="Q31" s="276" t="s">
        <v>36</v>
      </c>
      <c r="R31" s="277" t="s">
        <v>35</v>
      </c>
      <c r="S31" s="658"/>
      <c r="T31" s="658"/>
      <c r="U31" s="658"/>
      <c r="V31" s="275" t="s">
        <v>9</v>
      </c>
      <c r="W31" s="276" t="s">
        <v>36</v>
      </c>
      <c r="X31" s="275" t="s">
        <v>35</v>
      </c>
      <c r="Y31" s="658"/>
      <c r="Z31" s="658"/>
      <c r="AA31" s="658"/>
      <c r="AB31" s="275" t="s">
        <v>9</v>
      </c>
      <c r="AC31" s="275" t="s">
        <v>36</v>
      </c>
      <c r="AD31" s="277" t="s">
        <v>35</v>
      </c>
      <c r="AE31" s="658"/>
      <c r="AF31" s="658"/>
      <c r="AG31" s="658"/>
      <c r="AH31" s="279" t="s">
        <v>9</v>
      </c>
      <c r="AI31" s="276" t="s">
        <v>36</v>
      </c>
      <c r="AJ31" s="275" t="s">
        <v>35</v>
      </c>
      <c r="AK31" s="658"/>
      <c r="AL31" s="658"/>
      <c r="AM31" s="658"/>
      <c r="AN31" s="275" t="s">
        <v>9</v>
      </c>
      <c r="AO31" s="280" t="s">
        <v>36</v>
      </c>
      <c r="AQ31" s="142"/>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6" t="s">
        <v>187</v>
      </c>
      <c r="CB31" s="124" t="s">
        <v>700</v>
      </c>
      <c r="CC31" s="125"/>
      <c r="CD31" s="126"/>
      <c r="CE31" s="380"/>
      <c r="CF31" s="123"/>
      <c r="CG31" s="7">
        <f t="shared" ref="CG31:CG44" si="1">IF(CE31="TRUE",1,0)</f>
        <v>0</v>
      </c>
      <c r="CH31" s="7"/>
      <c r="CI31" s="128"/>
      <c r="CJ31" s="98"/>
    </row>
    <row r="32" spans="1:88" ht="16.5" customHeight="1" x14ac:dyDescent="0.15">
      <c r="A32" s="533" t="s">
        <v>57</v>
      </c>
      <c r="B32" s="563"/>
      <c r="C32" s="673" t="s">
        <v>823</v>
      </c>
      <c r="D32" s="674"/>
      <c r="E32" s="675" t="s">
        <v>396</v>
      </c>
      <c r="F32" s="675"/>
      <c r="G32" s="675"/>
      <c r="H32" s="675"/>
      <c r="I32" s="675"/>
      <c r="J32" s="675"/>
      <c r="K32" s="675"/>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1"/>
      <c r="AR32" s="80"/>
      <c r="AS32" s="80"/>
      <c r="AT32" s="80"/>
      <c r="AU32" s="80"/>
      <c r="AV32" s="80"/>
      <c r="AW32" s="80"/>
      <c r="AX32" s="80"/>
      <c r="AY32" s="80"/>
      <c r="AZ32" s="83"/>
      <c r="BA32" s="80"/>
      <c r="BB32" s="80"/>
      <c r="BC32" s="80"/>
      <c r="BD32" s="80"/>
      <c r="BE32" s="80"/>
      <c r="BF32" s="80"/>
      <c r="BG32" s="80"/>
      <c r="BH32" s="80"/>
      <c r="BI32" s="80"/>
      <c r="BJ32" s="127"/>
      <c r="BK32" s="78"/>
      <c r="BL32" s="78"/>
      <c r="BM32" s="78"/>
      <c r="BN32" s="78"/>
      <c r="BO32" s="78"/>
      <c r="BP32" s="78"/>
      <c r="BQ32" s="78"/>
      <c r="BR32" s="78"/>
      <c r="BS32" s="77"/>
      <c r="BT32" s="1"/>
      <c r="BU32" s="1"/>
      <c r="BV32" s="1"/>
      <c r="CA32" s="123"/>
      <c r="CB32" s="124"/>
      <c r="CC32" s="125"/>
      <c r="CD32" s="126"/>
      <c r="CE32" s="380"/>
      <c r="CF32" s="123"/>
      <c r="CG32" s="7">
        <f t="shared" si="1"/>
        <v>0</v>
      </c>
      <c r="CH32" s="7"/>
      <c r="CI32" s="128"/>
      <c r="CJ32" s="98"/>
    </row>
    <row r="33" spans="1:88" ht="16.5" customHeight="1" x14ac:dyDescent="0.15">
      <c r="A33" s="575"/>
      <c r="B33" s="576"/>
      <c r="C33" s="690" t="s">
        <v>824</v>
      </c>
      <c r="D33" s="690"/>
      <c r="E33" s="690"/>
      <c r="F33" s="690"/>
      <c r="G33" s="690"/>
      <c r="H33" s="690"/>
      <c r="I33" s="690"/>
      <c r="J33" s="690"/>
      <c r="K33" s="690"/>
      <c r="L33" s="691" t="s">
        <v>680</v>
      </c>
      <c r="M33" s="692"/>
      <c r="N33" s="692"/>
      <c r="O33" s="692"/>
      <c r="P33" s="692"/>
      <c r="Q33" s="692"/>
      <c r="R33" s="692"/>
      <c r="S33" s="692"/>
      <c r="T33" s="692"/>
      <c r="U33" s="692"/>
      <c r="V33" s="692"/>
      <c r="W33" s="693"/>
      <c r="X33" s="691" t="s">
        <v>681</v>
      </c>
      <c r="Y33" s="692"/>
      <c r="Z33" s="692"/>
      <c r="AA33" s="692"/>
      <c r="AB33" s="692"/>
      <c r="AC33" s="692"/>
      <c r="AD33" s="692"/>
      <c r="AE33" s="692"/>
      <c r="AF33" s="693"/>
      <c r="AG33" s="691" t="s">
        <v>682</v>
      </c>
      <c r="AH33" s="692"/>
      <c r="AI33" s="692"/>
      <c r="AJ33" s="692"/>
      <c r="AK33" s="692"/>
      <c r="AL33" s="692"/>
      <c r="AM33" s="692"/>
      <c r="AN33" s="692"/>
      <c r="AO33" s="771"/>
      <c r="AQ33" s="133"/>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380"/>
      <c r="CF33" s="123"/>
      <c r="CG33" s="7">
        <f t="shared" si="1"/>
        <v>0</v>
      </c>
      <c r="CH33" s="7"/>
      <c r="CI33" s="128"/>
      <c r="CJ33" s="98"/>
    </row>
    <row r="34" spans="1:88" ht="16.5" customHeight="1" x14ac:dyDescent="0.15">
      <c r="A34" s="575"/>
      <c r="B34" s="576"/>
      <c r="C34" s="690"/>
      <c r="D34" s="690"/>
      <c r="E34" s="690"/>
      <c r="F34" s="690"/>
      <c r="G34" s="690"/>
      <c r="H34" s="690"/>
      <c r="I34" s="690"/>
      <c r="J34" s="690"/>
      <c r="K34" s="690"/>
      <c r="L34" s="660" t="s">
        <v>399</v>
      </c>
      <c r="M34" s="660"/>
      <c r="N34" s="660"/>
      <c r="O34" s="660"/>
      <c r="P34" s="659" t="s">
        <v>400</v>
      </c>
      <c r="Q34" s="660"/>
      <c r="R34" s="660"/>
      <c r="S34" s="661"/>
      <c r="T34" s="660" t="s">
        <v>683</v>
      </c>
      <c r="U34" s="660"/>
      <c r="V34" s="660"/>
      <c r="W34" s="661"/>
      <c r="X34" s="662" t="s">
        <v>399</v>
      </c>
      <c r="Y34" s="663"/>
      <c r="Z34" s="664"/>
      <c r="AA34" s="665" t="s">
        <v>400</v>
      </c>
      <c r="AB34" s="663"/>
      <c r="AC34" s="664"/>
      <c r="AD34" s="665" t="s">
        <v>683</v>
      </c>
      <c r="AE34" s="663"/>
      <c r="AF34" s="780"/>
      <c r="AG34" s="662" t="s">
        <v>399</v>
      </c>
      <c r="AH34" s="663"/>
      <c r="AI34" s="664"/>
      <c r="AJ34" s="665" t="s">
        <v>400</v>
      </c>
      <c r="AK34" s="663"/>
      <c r="AL34" s="664"/>
      <c r="AM34" s="665" t="s">
        <v>683</v>
      </c>
      <c r="AN34" s="663"/>
      <c r="AO34" s="772"/>
      <c r="AQ34" s="133"/>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380"/>
      <c r="CF34" s="123"/>
      <c r="CG34" s="7">
        <f t="shared" si="1"/>
        <v>0</v>
      </c>
      <c r="CH34" s="7"/>
      <c r="CI34" s="128"/>
      <c r="CJ34" s="98"/>
    </row>
    <row r="35" spans="1:88" ht="16.5" customHeight="1" x14ac:dyDescent="0.15">
      <c r="A35" s="575"/>
      <c r="B35" s="576"/>
      <c r="C35" s="787" t="s">
        <v>690</v>
      </c>
      <c r="D35" s="788"/>
      <c r="E35" s="788"/>
      <c r="F35" s="788"/>
      <c r="G35" s="788"/>
      <c r="H35" s="788"/>
      <c r="I35" s="788"/>
      <c r="J35" s="788"/>
      <c r="K35" s="789"/>
      <c r="L35" s="639"/>
      <c r="M35" s="638"/>
      <c r="N35" s="638"/>
      <c r="O35" s="110" t="s">
        <v>684</v>
      </c>
      <c r="P35" s="637"/>
      <c r="Q35" s="638"/>
      <c r="R35" s="638"/>
      <c r="S35" s="111" t="s">
        <v>684</v>
      </c>
      <c r="T35" s="635" t="str">
        <f>IF(AND(L35="",P35=""),"",SUM(L35,P35))</f>
        <v/>
      </c>
      <c r="U35" s="636"/>
      <c r="V35" s="636"/>
      <c r="W35" s="112" t="s">
        <v>684</v>
      </c>
      <c r="X35" s="639"/>
      <c r="Y35" s="638"/>
      <c r="Z35" s="111" t="s">
        <v>684</v>
      </c>
      <c r="AA35" s="671"/>
      <c r="AB35" s="672"/>
      <c r="AC35" s="111" t="s">
        <v>684</v>
      </c>
      <c r="AD35" s="621" t="str">
        <f t="shared" ref="AD35:AD40" si="2">IF(AND(X35="",AA35=""),"",SUM(X35,AA35))</f>
        <v/>
      </c>
      <c r="AE35" s="622"/>
      <c r="AF35" s="113" t="s">
        <v>684</v>
      </c>
      <c r="AG35" s="639"/>
      <c r="AH35" s="638"/>
      <c r="AI35" s="111" t="s">
        <v>684</v>
      </c>
      <c r="AJ35" s="637"/>
      <c r="AK35" s="638"/>
      <c r="AL35" s="111" t="s">
        <v>684</v>
      </c>
      <c r="AM35" s="621" t="str">
        <f>IF(AND(AG35="",AJ35=""),"",SUM(AG35,AJ35))</f>
        <v/>
      </c>
      <c r="AN35" s="622"/>
      <c r="AO35" s="114" t="s">
        <v>684</v>
      </c>
      <c r="AQ35" s="133"/>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380"/>
      <c r="CF35" s="123"/>
      <c r="CG35" s="7">
        <f t="shared" si="1"/>
        <v>0</v>
      </c>
      <c r="CH35" s="7"/>
      <c r="CI35" s="128"/>
      <c r="CJ35" s="98"/>
    </row>
    <row r="36" spans="1:88" ht="16.5" customHeight="1" x14ac:dyDescent="0.15">
      <c r="A36" s="575"/>
      <c r="B36" s="576"/>
      <c r="C36" s="790" t="s">
        <v>768</v>
      </c>
      <c r="D36" s="791"/>
      <c r="E36" s="791"/>
      <c r="F36" s="791"/>
      <c r="G36" s="791"/>
      <c r="H36" s="791"/>
      <c r="I36" s="791"/>
      <c r="J36" s="791"/>
      <c r="K36" s="792"/>
      <c r="L36" s="623"/>
      <c r="M36" s="620"/>
      <c r="N36" s="620"/>
      <c r="O36" s="115" t="s">
        <v>684</v>
      </c>
      <c r="P36" s="619"/>
      <c r="Q36" s="620"/>
      <c r="R36" s="620"/>
      <c r="S36" s="116" t="s">
        <v>684</v>
      </c>
      <c r="T36" s="635" t="str">
        <f>IF(AND(L36="",P36=""),"",SUM(L36,P36))</f>
        <v/>
      </c>
      <c r="U36" s="636"/>
      <c r="V36" s="636"/>
      <c r="W36" s="117" t="s">
        <v>684</v>
      </c>
      <c r="X36" s="623"/>
      <c r="Y36" s="620"/>
      <c r="Z36" s="116" t="s">
        <v>684</v>
      </c>
      <c r="AA36" s="634"/>
      <c r="AB36" s="619"/>
      <c r="AC36" s="116" t="s">
        <v>684</v>
      </c>
      <c r="AD36" s="621" t="str">
        <f t="shared" si="2"/>
        <v/>
      </c>
      <c r="AE36" s="622"/>
      <c r="AF36" s="118" t="s">
        <v>684</v>
      </c>
      <c r="AG36" s="623"/>
      <c r="AH36" s="620"/>
      <c r="AI36" s="116" t="s">
        <v>684</v>
      </c>
      <c r="AJ36" s="619"/>
      <c r="AK36" s="620"/>
      <c r="AL36" s="116" t="s">
        <v>684</v>
      </c>
      <c r="AM36" s="592" t="str">
        <f>IF(AND(AG36="",AJ36=""),"",SUM(AG36,AJ36))</f>
        <v/>
      </c>
      <c r="AN36" s="593"/>
      <c r="AO36" s="119" t="s">
        <v>684</v>
      </c>
      <c r="AQ36" s="133"/>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380"/>
      <c r="CF36" s="123"/>
      <c r="CG36" s="7">
        <f t="shared" si="1"/>
        <v>0</v>
      </c>
      <c r="CH36" s="7"/>
      <c r="CI36" s="128"/>
      <c r="CJ36" s="98"/>
    </row>
    <row r="37" spans="1:88" ht="16.5" customHeight="1" x14ac:dyDescent="0.15">
      <c r="A37" s="575"/>
      <c r="B37" s="576"/>
      <c r="C37" s="790" t="s">
        <v>769</v>
      </c>
      <c r="D37" s="791"/>
      <c r="E37" s="791"/>
      <c r="F37" s="791"/>
      <c r="G37" s="791"/>
      <c r="H37" s="791"/>
      <c r="I37" s="791"/>
      <c r="J37" s="791"/>
      <c r="K37" s="792"/>
      <c r="L37" s="639"/>
      <c r="M37" s="638"/>
      <c r="N37" s="638"/>
      <c r="O37" s="110" t="s">
        <v>684</v>
      </c>
      <c r="P37" s="637"/>
      <c r="Q37" s="638"/>
      <c r="R37" s="638"/>
      <c r="S37" s="111" t="s">
        <v>684</v>
      </c>
      <c r="T37" s="635" t="str">
        <f t="shared" ref="T37:T39" si="3">IF(AND(L37="",P37=""),"",SUM(L37,P37))</f>
        <v/>
      </c>
      <c r="U37" s="636"/>
      <c r="V37" s="636"/>
      <c r="W37" s="112" t="s">
        <v>684</v>
      </c>
      <c r="X37" s="639"/>
      <c r="Y37" s="638"/>
      <c r="Z37" s="111" t="s">
        <v>684</v>
      </c>
      <c r="AA37" s="619"/>
      <c r="AB37" s="620"/>
      <c r="AC37" s="111" t="s">
        <v>684</v>
      </c>
      <c r="AD37" s="621" t="str">
        <f t="shared" si="2"/>
        <v/>
      </c>
      <c r="AE37" s="622"/>
      <c r="AF37" s="113" t="s">
        <v>684</v>
      </c>
      <c r="AG37" s="639"/>
      <c r="AH37" s="638"/>
      <c r="AI37" s="111" t="s">
        <v>684</v>
      </c>
      <c r="AJ37" s="637"/>
      <c r="AK37" s="638"/>
      <c r="AL37" s="111" t="s">
        <v>684</v>
      </c>
      <c r="AM37" s="592" t="str">
        <f>IF(AND(AG37="",AJ37=""),"",SUM(AG37,AJ37))</f>
        <v/>
      </c>
      <c r="AN37" s="593"/>
      <c r="AO37" s="114" t="s">
        <v>684</v>
      </c>
      <c r="AQ37" s="133"/>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380"/>
      <c r="CF37" s="123"/>
      <c r="CG37" s="7">
        <f t="shared" si="1"/>
        <v>0</v>
      </c>
      <c r="CH37" s="7"/>
      <c r="CI37" s="128"/>
      <c r="CJ37" s="98"/>
    </row>
    <row r="38" spans="1:88" ht="16.5" customHeight="1" x14ac:dyDescent="0.15">
      <c r="A38" s="575"/>
      <c r="B38" s="576"/>
      <c r="C38" s="790" t="s">
        <v>770</v>
      </c>
      <c r="D38" s="791"/>
      <c r="E38" s="791"/>
      <c r="F38" s="791"/>
      <c r="G38" s="791"/>
      <c r="H38" s="791"/>
      <c r="I38" s="791"/>
      <c r="J38" s="791"/>
      <c r="K38" s="792"/>
      <c r="L38" s="623"/>
      <c r="M38" s="620"/>
      <c r="N38" s="620"/>
      <c r="O38" s="115" t="s">
        <v>684</v>
      </c>
      <c r="P38" s="619"/>
      <c r="Q38" s="620"/>
      <c r="R38" s="620"/>
      <c r="S38" s="116" t="s">
        <v>684</v>
      </c>
      <c r="T38" s="635" t="str">
        <f t="shared" si="3"/>
        <v/>
      </c>
      <c r="U38" s="636"/>
      <c r="V38" s="636"/>
      <c r="W38" s="117" t="s">
        <v>684</v>
      </c>
      <c r="X38" s="623"/>
      <c r="Y38" s="620"/>
      <c r="Z38" s="116" t="s">
        <v>684</v>
      </c>
      <c r="AA38" s="619"/>
      <c r="AB38" s="620"/>
      <c r="AC38" s="116" t="s">
        <v>684</v>
      </c>
      <c r="AD38" s="621" t="str">
        <f t="shared" si="2"/>
        <v/>
      </c>
      <c r="AE38" s="622"/>
      <c r="AF38" s="118" t="s">
        <v>684</v>
      </c>
      <c r="AG38" s="623"/>
      <c r="AH38" s="620"/>
      <c r="AI38" s="116" t="s">
        <v>684</v>
      </c>
      <c r="AJ38" s="619"/>
      <c r="AK38" s="620"/>
      <c r="AL38" s="116" t="s">
        <v>684</v>
      </c>
      <c r="AM38" s="592" t="str">
        <f t="shared" ref="AM38:AM39" si="4">IF(AND(AG38="",AJ38=""),"",SUM(AG38,AJ38))</f>
        <v/>
      </c>
      <c r="AN38" s="593"/>
      <c r="AO38" s="119" t="s">
        <v>684</v>
      </c>
      <c r="AQ38" s="133"/>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380"/>
      <c r="CF38" s="123"/>
      <c r="CG38" s="7">
        <f t="shared" si="1"/>
        <v>0</v>
      </c>
      <c r="CH38" s="7"/>
      <c r="CI38" s="128"/>
      <c r="CJ38" s="98"/>
    </row>
    <row r="39" spans="1:88" ht="16.5" customHeight="1" x14ac:dyDescent="0.15">
      <c r="A39" s="575"/>
      <c r="B39" s="576"/>
      <c r="C39" s="790" t="s">
        <v>771</v>
      </c>
      <c r="D39" s="791"/>
      <c r="E39" s="791"/>
      <c r="F39" s="791"/>
      <c r="G39" s="791"/>
      <c r="H39" s="791"/>
      <c r="I39" s="791"/>
      <c r="J39" s="791"/>
      <c r="K39" s="792"/>
      <c r="L39" s="623"/>
      <c r="M39" s="620"/>
      <c r="N39" s="620"/>
      <c r="O39" s="115" t="s">
        <v>684</v>
      </c>
      <c r="P39" s="619"/>
      <c r="Q39" s="620"/>
      <c r="R39" s="620"/>
      <c r="S39" s="116" t="s">
        <v>684</v>
      </c>
      <c r="T39" s="635" t="str">
        <f t="shared" si="3"/>
        <v/>
      </c>
      <c r="U39" s="636"/>
      <c r="V39" s="636"/>
      <c r="W39" s="117" t="s">
        <v>684</v>
      </c>
      <c r="X39" s="623"/>
      <c r="Y39" s="620"/>
      <c r="Z39" s="116" t="s">
        <v>684</v>
      </c>
      <c r="AA39" s="619"/>
      <c r="AB39" s="620"/>
      <c r="AC39" s="116" t="s">
        <v>684</v>
      </c>
      <c r="AD39" s="621" t="str">
        <f t="shared" si="2"/>
        <v/>
      </c>
      <c r="AE39" s="622"/>
      <c r="AF39" s="118" t="s">
        <v>684</v>
      </c>
      <c r="AG39" s="623"/>
      <c r="AH39" s="620"/>
      <c r="AI39" s="116" t="s">
        <v>684</v>
      </c>
      <c r="AJ39" s="619"/>
      <c r="AK39" s="620"/>
      <c r="AL39" s="116" t="s">
        <v>684</v>
      </c>
      <c r="AM39" s="592" t="str">
        <f t="shared" si="4"/>
        <v/>
      </c>
      <c r="AN39" s="593"/>
      <c r="AO39" s="119" t="s">
        <v>684</v>
      </c>
      <c r="AQ39" s="133"/>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380"/>
      <c r="CF39" s="123"/>
      <c r="CG39" s="7">
        <f t="shared" si="1"/>
        <v>0</v>
      </c>
      <c r="CH39" s="7"/>
      <c r="CI39" s="128"/>
      <c r="CJ39" s="98"/>
    </row>
    <row r="40" spans="1:88" ht="16.5" customHeight="1" thickBot="1" x14ac:dyDescent="0.2">
      <c r="A40" s="575"/>
      <c r="B40" s="576"/>
      <c r="C40" s="666" t="s">
        <v>772</v>
      </c>
      <c r="D40" s="667"/>
      <c r="E40" s="667"/>
      <c r="F40" s="667"/>
      <c r="G40" s="668"/>
      <c r="H40" s="668"/>
      <c r="I40" s="668"/>
      <c r="J40" s="668"/>
      <c r="K40" s="669"/>
      <c r="L40" s="624"/>
      <c r="M40" s="625"/>
      <c r="N40" s="625"/>
      <c r="O40" s="223" t="s">
        <v>684</v>
      </c>
      <c r="P40" s="626"/>
      <c r="Q40" s="625"/>
      <c r="R40" s="625"/>
      <c r="S40" s="224" t="s">
        <v>684</v>
      </c>
      <c r="T40" s="640" t="str">
        <f>IF(AND(L40="",P40=""),"",SUM(L40,P40))</f>
        <v/>
      </c>
      <c r="U40" s="641"/>
      <c r="V40" s="641"/>
      <c r="W40" s="225" t="s">
        <v>684</v>
      </c>
      <c r="X40" s="624"/>
      <c r="Y40" s="625"/>
      <c r="Z40" s="224" t="s">
        <v>684</v>
      </c>
      <c r="AA40" s="626"/>
      <c r="AB40" s="625"/>
      <c r="AC40" s="224" t="s">
        <v>684</v>
      </c>
      <c r="AD40" s="650" t="str">
        <f t="shared" si="2"/>
        <v/>
      </c>
      <c r="AE40" s="651"/>
      <c r="AF40" s="226" t="s">
        <v>684</v>
      </c>
      <c r="AG40" s="624"/>
      <c r="AH40" s="625"/>
      <c r="AI40" s="224" t="s">
        <v>684</v>
      </c>
      <c r="AJ40" s="626"/>
      <c r="AK40" s="625"/>
      <c r="AL40" s="224" t="s">
        <v>684</v>
      </c>
      <c r="AM40" s="648" t="str">
        <f>IF(AND(AG40="",AJ40=""),"",SUM(AG40,AJ40))</f>
        <v/>
      </c>
      <c r="AN40" s="649"/>
      <c r="AO40" s="227" t="s">
        <v>684</v>
      </c>
      <c r="AQ40" s="133"/>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380"/>
      <c r="CF40" s="123"/>
      <c r="CG40" s="7">
        <f t="shared" si="1"/>
        <v>0</v>
      </c>
      <c r="CH40" s="7"/>
      <c r="CI40" s="128"/>
      <c r="CJ40" s="98"/>
    </row>
    <row r="41" spans="1:88" ht="16.5" customHeight="1" thickTop="1" x14ac:dyDescent="0.15">
      <c r="A41" s="575"/>
      <c r="B41" s="576"/>
      <c r="C41" s="797" t="s">
        <v>619</v>
      </c>
      <c r="D41" s="798"/>
      <c r="E41" s="798"/>
      <c r="F41" s="799"/>
      <c r="G41" s="803" t="s">
        <v>685</v>
      </c>
      <c r="H41" s="804"/>
      <c r="I41" s="804"/>
      <c r="J41" s="804"/>
      <c r="K41" s="805"/>
      <c r="L41" s="645" t="str">
        <f>IF(SUM(L35:L40)=0,"",SUM(L35:L40))</f>
        <v/>
      </c>
      <c r="M41" s="644"/>
      <c r="N41" s="644"/>
      <c r="O41" s="228" t="s">
        <v>684</v>
      </c>
      <c r="P41" s="611" t="str">
        <f>IF(SUM(P35:P40)=0,"",SUM(P35:P40))</f>
        <v/>
      </c>
      <c r="Q41" s="644"/>
      <c r="R41" s="644"/>
      <c r="S41" s="229" t="s">
        <v>684</v>
      </c>
      <c r="T41" s="611" t="str">
        <f>IF(SUM(T35:T40)=0,"",SUM(T35:T40))</f>
        <v/>
      </c>
      <c r="U41" s="612"/>
      <c r="V41" s="612"/>
      <c r="W41" s="230" t="s">
        <v>684</v>
      </c>
      <c r="X41" s="645">
        <f>IF(SUM(X35:X40)=0,0,SUM(X35:X40))</f>
        <v>0</v>
      </c>
      <c r="Y41" s="644"/>
      <c r="Z41" s="231" t="s">
        <v>684</v>
      </c>
      <c r="AA41" s="611">
        <f>IF(SUM(AA35:AA40)=0,0,SUM(AA35:AA40))</f>
        <v>0</v>
      </c>
      <c r="AB41" s="644"/>
      <c r="AC41" s="231" t="s">
        <v>684</v>
      </c>
      <c r="AD41" s="611">
        <f>IF(SUM(AD35:AD40)=0,0,SUM(AD35:AD40))</f>
        <v>0</v>
      </c>
      <c r="AE41" s="644"/>
      <c r="AF41" s="232" t="s">
        <v>684</v>
      </c>
      <c r="AG41" s="645">
        <f>IF(SUM(AG35:AG40)=0,0,SUM(AG35:AG40))</f>
        <v>0</v>
      </c>
      <c r="AH41" s="644"/>
      <c r="AI41" s="231" t="s">
        <v>684</v>
      </c>
      <c r="AJ41" s="611">
        <f>IF(SUM(AJ35:AJ40)=0,0,SUM(AJ35:AJ40))</f>
        <v>0</v>
      </c>
      <c r="AK41" s="644"/>
      <c r="AL41" s="231" t="s">
        <v>684</v>
      </c>
      <c r="AM41" s="611">
        <f>IF(SUM(AM35:AM40)=0,0,SUM(AM35:AM40))</f>
        <v>0</v>
      </c>
      <c r="AN41" s="644"/>
      <c r="AO41" s="233" t="s">
        <v>684</v>
      </c>
      <c r="AQ41" s="133"/>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380"/>
      <c r="CF41" s="123"/>
      <c r="CG41" s="7">
        <f t="shared" si="1"/>
        <v>0</v>
      </c>
      <c r="CH41" s="7"/>
      <c r="CI41" s="128"/>
      <c r="CJ41" s="98"/>
    </row>
    <row r="42" spans="1:88" ht="16.5" customHeight="1" x14ac:dyDescent="0.15">
      <c r="A42" s="575"/>
      <c r="B42" s="576"/>
      <c r="C42" s="800"/>
      <c r="D42" s="801"/>
      <c r="E42" s="801"/>
      <c r="F42" s="802"/>
      <c r="G42" s="806" t="s">
        <v>686</v>
      </c>
      <c r="H42" s="806"/>
      <c r="I42" s="806"/>
      <c r="J42" s="806"/>
      <c r="K42" s="807"/>
      <c r="L42" s="808"/>
      <c r="M42" s="809"/>
      <c r="N42" s="809"/>
      <c r="O42" s="810"/>
      <c r="P42" s="628"/>
      <c r="Q42" s="629"/>
      <c r="R42" s="629"/>
      <c r="S42" s="630"/>
      <c r="T42" s="631"/>
      <c r="U42" s="632"/>
      <c r="V42" s="632"/>
      <c r="W42" s="633"/>
      <c r="X42" s="657">
        <f>IF(ISERROR(X41/L41*100),0,X41/L41*100)</f>
        <v>0</v>
      </c>
      <c r="Y42" s="618"/>
      <c r="Z42" s="361" t="s">
        <v>687</v>
      </c>
      <c r="AA42" s="617">
        <f>IF(ISERROR(AA41/P41*100),0,AA41/P41*100)</f>
        <v>0</v>
      </c>
      <c r="AB42" s="618"/>
      <c r="AC42" s="361" t="s">
        <v>687</v>
      </c>
      <c r="AD42" s="617">
        <f>IF(ISERROR(AD41/T41*100),0,AD41/T41*100)</f>
        <v>0</v>
      </c>
      <c r="AE42" s="618"/>
      <c r="AF42" s="362" t="s">
        <v>687</v>
      </c>
      <c r="AG42" s="657">
        <f>IF(ISERROR(AG41/L41*100),0,AG41/L41*100)</f>
        <v>0</v>
      </c>
      <c r="AH42" s="618"/>
      <c r="AI42" s="361" t="s">
        <v>687</v>
      </c>
      <c r="AJ42" s="617">
        <f>IF(ISERROR(AJ41/P41*100),0,AJ41/P41*100)</f>
        <v>0</v>
      </c>
      <c r="AK42" s="618"/>
      <c r="AL42" s="361" t="s">
        <v>687</v>
      </c>
      <c r="AM42" s="617">
        <f>IF(ISERROR(AM41/T41*100),0,AM41/T41*100)</f>
        <v>0</v>
      </c>
      <c r="AN42" s="618"/>
      <c r="AO42" s="363" t="s">
        <v>687</v>
      </c>
      <c r="AQ42" s="133"/>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380"/>
      <c r="CF42" s="123"/>
      <c r="CG42" s="7">
        <f t="shared" si="1"/>
        <v>0</v>
      </c>
      <c r="CH42" s="7"/>
      <c r="CI42" s="128"/>
      <c r="CJ42" s="98"/>
    </row>
    <row r="43" spans="1:88" ht="16.5" customHeight="1" x14ac:dyDescent="0.15">
      <c r="A43" s="575"/>
      <c r="B43" s="576"/>
      <c r="C43" s="811" t="s">
        <v>688</v>
      </c>
      <c r="D43" s="812"/>
      <c r="E43" s="812"/>
      <c r="F43" s="813"/>
      <c r="G43" s="817" t="s">
        <v>689</v>
      </c>
      <c r="H43" s="817"/>
      <c r="I43" s="817"/>
      <c r="J43" s="817"/>
      <c r="K43" s="818"/>
      <c r="L43" s="786"/>
      <c r="M43" s="672"/>
      <c r="N43" s="672"/>
      <c r="O43" s="120" t="s">
        <v>684</v>
      </c>
      <c r="P43" s="671"/>
      <c r="Q43" s="672"/>
      <c r="R43" s="672"/>
      <c r="S43" s="110" t="s">
        <v>684</v>
      </c>
      <c r="T43" s="646" t="str">
        <f>IF(SUM(L43,P43)=0,"",SUM(L43,P43))</f>
        <v/>
      </c>
      <c r="U43" s="647"/>
      <c r="V43" s="647"/>
      <c r="W43" s="121" t="s">
        <v>684</v>
      </c>
      <c r="X43" s="639"/>
      <c r="Y43" s="638"/>
      <c r="Z43" s="111" t="s">
        <v>684</v>
      </c>
      <c r="AA43" s="671"/>
      <c r="AB43" s="672"/>
      <c r="AC43" s="111" t="s">
        <v>684</v>
      </c>
      <c r="AD43" s="621">
        <f>IF(SUM(X43,AA43)=0,0,SUM(X43,AA43))</f>
        <v>0</v>
      </c>
      <c r="AE43" s="622"/>
      <c r="AF43" s="113" t="s">
        <v>684</v>
      </c>
      <c r="AG43" s="639"/>
      <c r="AH43" s="638"/>
      <c r="AI43" s="111" t="s">
        <v>684</v>
      </c>
      <c r="AJ43" s="637"/>
      <c r="AK43" s="638"/>
      <c r="AL43" s="111" t="s">
        <v>684</v>
      </c>
      <c r="AM43" s="621">
        <f>IF(SUM(AG43,AJ43)=0,0,SUM(AG43,AJ43))</f>
        <v>0</v>
      </c>
      <c r="AN43" s="622"/>
      <c r="AO43" s="114" t="s">
        <v>684</v>
      </c>
      <c r="AQ43" s="133"/>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380"/>
      <c r="CF43" s="123"/>
      <c r="CG43" s="7">
        <f t="shared" si="1"/>
        <v>0</v>
      </c>
      <c r="CH43" s="7"/>
      <c r="CI43" s="128"/>
      <c r="CJ43" s="98"/>
    </row>
    <row r="44" spans="1:88" ht="16.5" customHeight="1" thickBot="1" x14ac:dyDescent="0.2">
      <c r="A44" s="575"/>
      <c r="B44" s="576"/>
      <c r="C44" s="814"/>
      <c r="D44" s="815"/>
      <c r="E44" s="815"/>
      <c r="F44" s="816"/>
      <c r="G44" s="815" t="s">
        <v>686</v>
      </c>
      <c r="H44" s="815"/>
      <c r="I44" s="815"/>
      <c r="J44" s="815"/>
      <c r="K44" s="819"/>
      <c r="L44" s="820"/>
      <c r="M44" s="821"/>
      <c r="N44" s="821"/>
      <c r="O44" s="654"/>
      <c r="P44" s="652"/>
      <c r="Q44" s="653"/>
      <c r="R44" s="653"/>
      <c r="S44" s="654"/>
      <c r="T44" s="652"/>
      <c r="U44" s="655"/>
      <c r="V44" s="655"/>
      <c r="W44" s="656"/>
      <c r="X44" s="627">
        <f>IF(ISERROR(X43/L43*100),0,X43/L43*100)</f>
        <v>0</v>
      </c>
      <c r="Y44" s="616"/>
      <c r="Z44" s="364" t="s">
        <v>687</v>
      </c>
      <c r="AA44" s="615">
        <f>IF(ISERROR(AA43/P43*100),0,AA43/P43*100)</f>
        <v>0</v>
      </c>
      <c r="AB44" s="616"/>
      <c r="AC44" s="364" t="s">
        <v>687</v>
      </c>
      <c r="AD44" s="615">
        <f>IF(ISERROR(AD43/T43*100),0,AD43/T43*100)</f>
        <v>0</v>
      </c>
      <c r="AE44" s="616"/>
      <c r="AF44" s="365" t="s">
        <v>687</v>
      </c>
      <c r="AG44" s="627">
        <f>IF(ISERROR(AG43/L43*100),0,AG43/L43*100)</f>
        <v>0</v>
      </c>
      <c r="AH44" s="616"/>
      <c r="AI44" s="364" t="s">
        <v>687</v>
      </c>
      <c r="AJ44" s="615">
        <f>IF(ISERROR(AJ43/P43*100),0,AJ43/P43*100)</f>
        <v>0</v>
      </c>
      <c r="AK44" s="616"/>
      <c r="AL44" s="364" t="s">
        <v>687</v>
      </c>
      <c r="AM44" s="615">
        <f>IF(ISERROR(AM43/T43*100),0,AM43/T43*100)</f>
        <v>0</v>
      </c>
      <c r="AN44" s="616"/>
      <c r="AO44" s="366" t="s">
        <v>687</v>
      </c>
      <c r="AQ44" s="133"/>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380"/>
      <c r="CF44" s="123"/>
      <c r="CG44" s="7">
        <f t="shared" si="1"/>
        <v>0</v>
      </c>
      <c r="CH44" s="7"/>
      <c r="CI44" s="128"/>
      <c r="CJ44" s="98"/>
    </row>
    <row r="45" spans="1:88" ht="16.5" customHeight="1" x14ac:dyDescent="0.15">
      <c r="A45" s="822"/>
      <c r="B45" s="823"/>
      <c r="C45" s="564" t="s">
        <v>825</v>
      </c>
      <c r="D45" s="551"/>
      <c r="E45" s="551"/>
      <c r="F45" s="551"/>
      <c r="G45" s="551"/>
      <c r="H45" s="551"/>
      <c r="I45" s="551"/>
      <c r="J45" s="551"/>
      <c r="K45" s="281"/>
      <c r="L45" s="281"/>
      <c r="M45" s="281" t="s">
        <v>39</v>
      </c>
      <c r="N45" s="281"/>
      <c r="O45" s="281"/>
      <c r="P45" s="281"/>
      <c r="Q45" s="281"/>
      <c r="R45" s="281" t="s">
        <v>89</v>
      </c>
      <c r="S45" s="281" t="s">
        <v>90</v>
      </c>
      <c r="T45" s="281"/>
      <c r="U45" s="281"/>
      <c r="V45" s="281"/>
      <c r="W45" s="281"/>
      <c r="X45" s="281"/>
      <c r="Y45" s="281" t="s">
        <v>42</v>
      </c>
      <c r="Z45" s="281"/>
      <c r="AA45" s="281"/>
      <c r="AB45" s="281"/>
      <c r="AC45" s="281" t="s">
        <v>43</v>
      </c>
      <c r="AD45" s="281"/>
      <c r="AE45" s="281"/>
      <c r="AF45" s="281"/>
      <c r="AG45" s="281" t="s">
        <v>38</v>
      </c>
      <c r="AH45" s="281"/>
      <c r="AI45" s="281"/>
      <c r="AJ45" s="613"/>
      <c r="AK45" s="613"/>
      <c r="AL45" s="613"/>
      <c r="AM45" s="613"/>
      <c r="AN45" s="613"/>
      <c r="AO45" s="282" t="s">
        <v>9</v>
      </c>
      <c r="AQ45" s="141"/>
      <c r="AR45" s="86" t="str">
        <f>$CH$45</f>
        <v>No.5未入力</v>
      </c>
      <c r="AS45" s="80"/>
      <c r="AT45" s="80"/>
      <c r="AU45" s="80"/>
      <c r="AV45" s="80"/>
      <c r="AW45" s="80"/>
      <c r="AX45" s="80"/>
      <c r="AY45" s="80"/>
      <c r="AZ45" s="83"/>
      <c r="BA45" s="80"/>
      <c r="BB45" s="80"/>
      <c r="BC45" s="80"/>
      <c r="BD45" s="80"/>
      <c r="BE45" s="80"/>
      <c r="BF45" s="80"/>
      <c r="BG45" s="80"/>
      <c r="BH45" s="80"/>
      <c r="BI45" s="80"/>
      <c r="BJ45" s="127"/>
      <c r="BK45" s="78"/>
      <c r="BL45" s="78"/>
      <c r="BM45" s="78"/>
      <c r="BN45" s="78"/>
      <c r="BO45" s="78"/>
      <c r="BP45" s="78"/>
      <c r="BQ45" s="78"/>
      <c r="BR45" s="78"/>
      <c r="BS45" s="77"/>
      <c r="BT45" s="1"/>
      <c r="BU45" s="1"/>
      <c r="BV45" s="1"/>
      <c r="CA45" s="156" t="s">
        <v>189</v>
      </c>
      <c r="CB45" s="151" t="s">
        <v>190</v>
      </c>
      <c r="CC45" s="164"/>
      <c r="CD45" s="157" t="s">
        <v>193</v>
      </c>
      <c r="CE45" s="378" t="b">
        <v>0</v>
      </c>
      <c r="CF45" s="123"/>
      <c r="CG45" s="7">
        <f>IF(CE45=TRUE,1,0)</f>
        <v>0</v>
      </c>
      <c r="CH45" s="137" t="str">
        <f>IF(AND(CG45=0,CG46=0,CG47=0,CG48=0,CG49=0),"No.5未入力",IF(AND(CG45=1,CG46=0,CG47=0,CG48=0),"No.5対応未入力",IF(AND(CG45=0,OR(CG46=1,CG47=1,CG48=1)),"No.5未入力",IF(AND(CG48=1,AJ45=""),"No.5その他未入力",""))))</f>
        <v>No.5未入力</v>
      </c>
      <c r="CI45" s="152" t="s">
        <v>635</v>
      </c>
      <c r="CJ45" s="98"/>
    </row>
    <row r="46" spans="1:88" ht="16.5" customHeight="1" thickBot="1" x14ac:dyDescent="0.2">
      <c r="A46" s="824"/>
      <c r="B46" s="825"/>
      <c r="C46" s="552"/>
      <c r="D46" s="552"/>
      <c r="E46" s="552"/>
      <c r="F46" s="552"/>
      <c r="G46" s="552"/>
      <c r="H46" s="552"/>
      <c r="I46" s="552"/>
      <c r="J46" s="552"/>
      <c r="K46" s="283"/>
      <c r="L46" s="283"/>
      <c r="M46" s="283" t="s">
        <v>41</v>
      </c>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0"/>
      <c r="AQ46" s="142"/>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7" t="s">
        <v>191</v>
      </c>
      <c r="CE46" s="378" t="b">
        <v>0</v>
      </c>
      <c r="CF46" s="123"/>
      <c r="CG46" s="7">
        <f t="shared" ref="CG46" si="5">IF(CE46=TRUE,1,0)</f>
        <v>0</v>
      </c>
      <c r="CH46" s="129" t="str">
        <f>IF(AND(CG49=1,OR(CG45=1,CG46=1,CG47=1,CG48=1)),"No.5選択矛盾","")</f>
        <v/>
      </c>
      <c r="CI46" s="158" t="s">
        <v>635</v>
      </c>
      <c r="CJ46" s="98"/>
    </row>
    <row r="47" spans="1:88" ht="16.5" customHeight="1" thickBot="1" x14ac:dyDescent="0.2">
      <c r="A47" s="248" t="s">
        <v>765</v>
      </c>
      <c r="B47" s="284"/>
      <c r="C47" s="251"/>
      <c r="D47" s="251"/>
      <c r="E47" s="251"/>
      <c r="F47" s="251"/>
      <c r="G47" s="251"/>
      <c r="H47" s="251"/>
      <c r="I47" s="251"/>
      <c r="J47" s="251"/>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49" t="s">
        <v>773</v>
      </c>
      <c r="AQ47" s="144"/>
      <c r="AR47" s="96"/>
      <c r="AS47" s="79"/>
      <c r="AT47" s="79"/>
      <c r="AU47" s="79"/>
      <c r="AV47" s="79"/>
      <c r="AW47" s="79"/>
      <c r="AX47" s="79"/>
      <c r="AY47" s="79"/>
      <c r="AZ47" s="144"/>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7" t="s">
        <v>192</v>
      </c>
      <c r="CE47" s="378" t="b">
        <v>0</v>
      </c>
      <c r="CF47" s="123"/>
      <c r="CG47" s="7">
        <f t="shared" ref="CG47:CG57" si="6">IF(CE47=TRUE,1,0)</f>
        <v>0</v>
      </c>
      <c r="CH47" s="129"/>
      <c r="CI47" s="158"/>
      <c r="CJ47" s="98"/>
    </row>
    <row r="48" spans="1:88" ht="16.5" customHeight="1" x14ac:dyDescent="0.15">
      <c r="A48" s="533" t="s">
        <v>691</v>
      </c>
      <c r="B48" s="563"/>
      <c r="C48" s="551" t="s">
        <v>826</v>
      </c>
      <c r="D48" s="551"/>
      <c r="E48" s="551"/>
      <c r="F48" s="551"/>
      <c r="G48" s="551"/>
      <c r="H48" s="551"/>
      <c r="I48" s="551"/>
      <c r="J48" s="551"/>
      <c r="K48" s="281"/>
      <c r="L48" s="281"/>
      <c r="M48" s="281" t="s">
        <v>44</v>
      </c>
      <c r="N48" s="281"/>
      <c r="O48" s="281"/>
      <c r="P48" s="281"/>
      <c r="Q48" s="281"/>
      <c r="R48" s="281"/>
      <c r="S48" s="281"/>
      <c r="T48" s="281"/>
      <c r="U48" s="281"/>
      <c r="V48" s="614"/>
      <c r="W48" s="614"/>
      <c r="X48" s="614"/>
      <c r="Y48" s="614"/>
      <c r="Z48" s="281" t="s">
        <v>45</v>
      </c>
      <c r="AA48" s="281"/>
      <c r="AB48" s="281"/>
      <c r="AC48" s="281"/>
      <c r="AD48" s="281"/>
      <c r="AE48" s="281"/>
      <c r="AF48" s="281"/>
      <c r="AG48" s="281"/>
      <c r="AH48" s="281"/>
      <c r="AI48" s="281"/>
      <c r="AJ48" s="281"/>
      <c r="AK48" s="281"/>
      <c r="AL48" s="281"/>
      <c r="AM48" s="281"/>
      <c r="AN48" s="281"/>
      <c r="AO48" s="282"/>
      <c r="AQ48" s="141"/>
      <c r="AR48" s="86" t="str">
        <f>$CH$50</f>
        <v>No.6未入力</v>
      </c>
      <c r="AS48" s="80"/>
      <c r="AT48" s="80"/>
      <c r="AU48" s="80"/>
      <c r="AV48" s="80"/>
      <c r="AW48" s="80"/>
      <c r="AX48" s="83"/>
      <c r="AY48" s="97"/>
      <c r="AZ48" s="136"/>
      <c r="BA48" s="83"/>
      <c r="BB48" s="83"/>
      <c r="BC48" s="83"/>
      <c r="BD48" s="83"/>
      <c r="BE48" s="83"/>
      <c r="BF48" s="83"/>
      <c r="BG48" s="83"/>
      <c r="BH48" s="83"/>
      <c r="BI48" s="83"/>
      <c r="BJ48" s="132"/>
      <c r="BK48" s="85"/>
      <c r="BL48" s="78"/>
      <c r="BM48" s="78"/>
      <c r="BN48" s="78"/>
      <c r="BO48" s="78"/>
      <c r="BP48" s="78"/>
      <c r="BQ48" s="78"/>
      <c r="BR48" s="78"/>
      <c r="BS48" s="77"/>
      <c r="BT48" s="1"/>
      <c r="BU48" s="1"/>
      <c r="BV48" s="1"/>
      <c r="CA48" s="123"/>
      <c r="CB48" s="124"/>
      <c r="CC48" s="125"/>
      <c r="CD48" s="157" t="s">
        <v>188</v>
      </c>
      <c r="CE48" s="378" t="b">
        <v>0</v>
      </c>
      <c r="CF48" s="123"/>
      <c r="CG48" s="7">
        <f t="shared" si="6"/>
        <v>0</v>
      </c>
      <c r="CH48" s="129"/>
      <c r="CI48" s="158"/>
      <c r="CJ48" s="98"/>
    </row>
    <row r="49" spans="1:88" ht="16.5" customHeight="1" x14ac:dyDescent="0.15">
      <c r="A49" s="575"/>
      <c r="B49" s="576"/>
      <c r="C49" s="464"/>
      <c r="D49" s="464"/>
      <c r="E49" s="464"/>
      <c r="F49" s="464"/>
      <c r="G49" s="464"/>
      <c r="H49" s="464"/>
      <c r="I49" s="464"/>
      <c r="J49" s="464"/>
      <c r="K49" s="285"/>
      <c r="L49" s="285"/>
      <c r="M49" s="899" t="s">
        <v>827</v>
      </c>
      <c r="N49" s="900"/>
      <c r="O49" s="900"/>
      <c r="P49" s="900"/>
      <c r="Q49" s="900"/>
      <c r="R49" s="900"/>
      <c r="S49" s="900"/>
      <c r="T49" s="900"/>
      <c r="U49" s="900"/>
      <c r="V49" s="900"/>
      <c r="W49" s="900"/>
      <c r="X49" s="900"/>
      <c r="Y49" s="900"/>
      <c r="Z49" s="900"/>
      <c r="AA49" s="900"/>
      <c r="AB49" s="900"/>
      <c r="AC49" s="567"/>
      <c r="AD49" s="567"/>
      <c r="AE49" s="567"/>
      <c r="AF49" s="567"/>
      <c r="AG49" s="567"/>
      <c r="AH49" s="567"/>
      <c r="AI49" s="567"/>
      <c r="AJ49" s="567"/>
      <c r="AK49" s="567"/>
      <c r="AL49" s="567"/>
      <c r="AM49" s="567"/>
      <c r="AN49" s="567"/>
      <c r="AO49" s="286" t="s">
        <v>9</v>
      </c>
      <c r="AQ49" s="133"/>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0"/>
      <c r="CB49" s="143"/>
      <c r="CC49" s="138"/>
      <c r="CD49" s="157" t="s">
        <v>194</v>
      </c>
      <c r="CE49" s="378" t="b">
        <v>0</v>
      </c>
      <c r="CF49" s="123"/>
      <c r="CG49" s="7">
        <f t="shared" si="6"/>
        <v>0</v>
      </c>
      <c r="CH49" s="145"/>
      <c r="CI49" s="155"/>
      <c r="CJ49" s="98"/>
    </row>
    <row r="50" spans="1:88" ht="16.5" customHeight="1" thickBot="1" x14ac:dyDescent="0.2">
      <c r="A50" s="575"/>
      <c r="B50" s="576"/>
      <c r="C50" s="570"/>
      <c r="D50" s="570"/>
      <c r="E50" s="570"/>
      <c r="F50" s="570"/>
      <c r="G50" s="570"/>
      <c r="H50" s="570"/>
      <c r="I50" s="570"/>
      <c r="J50" s="570"/>
      <c r="K50" s="283"/>
      <c r="L50" s="283"/>
      <c r="M50" s="283" t="s">
        <v>46</v>
      </c>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0"/>
      <c r="AQ50" s="133"/>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6" t="s">
        <v>195</v>
      </c>
      <c r="CB50" s="151" t="s">
        <v>196</v>
      </c>
      <c r="CC50" s="164"/>
      <c r="CD50" s="157" t="s">
        <v>197</v>
      </c>
      <c r="CE50" s="378" t="b">
        <v>0</v>
      </c>
      <c r="CF50" s="123"/>
      <c r="CG50" s="7">
        <f t="shared" si="6"/>
        <v>0</v>
      </c>
      <c r="CH50" s="137" t="str">
        <f>IF(AND(CG50=0,CG51=0,CG52=0),"No.6未入力",IF(AND(CG50=1,V48=""),"No.6「年版」未入力",""))</f>
        <v>No.6未入力</v>
      </c>
      <c r="CI50" s="130" t="s">
        <v>635</v>
      </c>
      <c r="CJ50" s="98"/>
    </row>
    <row r="51" spans="1:88" ht="16.5" customHeight="1" x14ac:dyDescent="0.15">
      <c r="A51" s="575"/>
      <c r="B51" s="576"/>
      <c r="C51" s="551" t="s">
        <v>828</v>
      </c>
      <c r="D51" s="551"/>
      <c r="E51" s="551"/>
      <c r="F51" s="551"/>
      <c r="G51" s="551"/>
      <c r="H51" s="551"/>
      <c r="I51" s="551"/>
      <c r="J51" s="551"/>
      <c r="K51" s="287" t="s">
        <v>47</v>
      </c>
      <c r="L51" s="287"/>
      <c r="M51" s="287"/>
      <c r="N51" s="287"/>
      <c r="O51" s="287"/>
      <c r="P51" s="288"/>
      <c r="Q51" s="288"/>
      <c r="R51" s="288" t="s">
        <v>64</v>
      </c>
      <c r="S51" s="288"/>
      <c r="T51" s="288"/>
      <c r="U51" s="288"/>
      <c r="V51" s="288"/>
      <c r="W51" s="288"/>
      <c r="X51" s="288"/>
      <c r="Y51" s="288"/>
      <c r="Z51" s="288"/>
      <c r="AA51" s="288" t="s">
        <v>48</v>
      </c>
      <c r="AB51" s="288"/>
      <c r="AC51" s="288"/>
      <c r="AD51" s="288"/>
      <c r="AE51" s="288"/>
      <c r="AF51" s="288"/>
      <c r="AG51" s="288"/>
      <c r="AH51" s="288"/>
      <c r="AI51" s="288"/>
      <c r="AJ51" s="288"/>
      <c r="AK51" s="288"/>
      <c r="AL51" s="288"/>
      <c r="AM51" s="288"/>
      <c r="AN51" s="288"/>
      <c r="AO51" s="289"/>
      <c r="AQ51" s="141"/>
      <c r="AR51" s="86" t="str">
        <f>$CH$53</f>
        <v>No.7設定ｽﾀｯﾌ未入力</v>
      </c>
      <c r="AS51" s="83"/>
      <c r="AT51" s="83"/>
      <c r="AU51" s="83"/>
      <c r="AV51" s="83"/>
      <c r="AW51" s="83"/>
      <c r="AX51" s="83"/>
      <c r="AY51" s="83"/>
      <c r="AZ51" s="83"/>
      <c r="BA51" s="83"/>
      <c r="BB51" s="83"/>
      <c r="BC51" s="83"/>
      <c r="BD51" s="83"/>
      <c r="BE51" s="83"/>
      <c r="BF51" s="83"/>
      <c r="BG51" s="83"/>
      <c r="BH51" s="83"/>
      <c r="BI51" s="83"/>
      <c r="BJ51" s="132"/>
      <c r="BK51" s="78"/>
      <c r="BL51" s="78"/>
      <c r="BM51" s="78"/>
      <c r="BN51" s="78"/>
      <c r="BO51" s="78"/>
      <c r="BP51" s="78"/>
      <c r="BQ51" s="78"/>
      <c r="BR51" s="78"/>
      <c r="BS51" s="77"/>
      <c r="BT51" s="1"/>
      <c r="BU51" s="1"/>
      <c r="BV51" s="1"/>
      <c r="CA51" s="123"/>
      <c r="CB51" s="124"/>
      <c r="CC51" s="125"/>
      <c r="CD51" s="157" t="s">
        <v>188</v>
      </c>
      <c r="CE51" s="378" t="b">
        <v>0</v>
      </c>
      <c r="CF51" s="123"/>
      <c r="CG51" s="7">
        <f t="shared" si="6"/>
        <v>0</v>
      </c>
      <c r="CH51" s="165" t="str">
        <f>IF(AND(CG51=1,AC49=""),"No.6その他未入力","")</f>
        <v/>
      </c>
      <c r="CI51" s="130" t="s">
        <v>635</v>
      </c>
      <c r="CJ51" s="98"/>
    </row>
    <row r="52" spans="1:88" ht="16.5" customHeight="1" x14ac:dyDescent="0.15">
      <c r="A52" s="575"/>
      <c r="B52" s="576"/>
      <c r="C52" s="387"/>
      <c r="D52" s="387"/>
      <c r="E52" s="387"/>
      <c r="F52" s="387"/>
      <c r="G52" s="387"/>
      <c r="H52" s="387"/>
      <c r="I52" s="387"/>
      <c r="J52" s="387"/>
      <c r="K52" s="290" t="s">
        <v>49</v>
      </c>
      <c r="L52" s="290"/>
      <c r="M52" s="290"/>
      <c r="N52" s="290"/>
      <c r="O52" s="291"/>
      <c r="P52" s="285"/>
      <c r="Q52" s="285"/>
      <c r="R52" s="285" t="s">
        <v>63</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Q52" s="133"/>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0"/>
      <c r="CB52" s="143"/>
      <c r="CC52" s="138"/>
      <c r="CD52" s="157" t="s">
        <v>198</v>
      </c>
      <c r="CE52" s="378" t="b">
        <v>0</v>
      </c>
      <c r="CF52" s="134"/>
      <c r="CG52" s="7">
        <f t="shared" si="6"/>
        <v>0</v>
      </c>
      <c r="CH52" s="129" t="str">
        <f>IF(AND(OR(CG50=1,CG51=1),CG52=1),"No.6選択矛盾","")</f>
        <v/>
      </c>
      <c r="CI52" s="131" t="s">
        <v>635</v>
      </c>
      <c r="CJ52" s="98"/>
    </row>
    <row r="53" spans="1:88" ht="16.5" customHeight="1" x14ac:dyDescent="0.15">
      <c r="A53" s="575"/>
      <c r="B53" s="576"/>
      <c r="C53" s="387"/>
      <c r="D53" s="387"/>
      <c r="E53" s="387"/>
      <c r="F53" s="387"/>
      <c r="G53" s="387"/>
      <c r="H53" s="387"/>
      <c r="I53" s="387"/>
      <c r="J53" s="387"/>
      <c r="K53" s="285"/>
      <c r="L53" s="285"/>
      <c r="M53" s="285"/>
      <c r="N53" s="285" t="s">
        <v>50</v>
      </c>
      <c r="O53" s="285"/>
      <c r="P53" s="285"/>
      <c r="Q53" s="285"/>
      <c r="R53" s="285" t="s">
        <v>207</v>
      </c>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6"/>
      <c r="AQ53" s="133"/>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6" t="s">
        <v>199</v>
      </c>
      <c r="CB53" s="151" t="s">
        <v>200</v>
      </c>
      <c r="CC53" s="156" t="s">
        <v>201</v>
      </c>
      <c r="CD53" s="157" t="s">
        <v>202</v>
      </c>
      <c r="CE53" s="378" t="b">
        <v>0</v>
      </c>
      <c r="CF53" s="134"/>
      <c r="CG53" s="7">
        <f t="shared" si="6"/>
        <v>0</v>
      </c>
      <c r="CH53" s="137" t="str">
        <f>IF(AND(CG53=0,CG54=0),"No.7設定ｽﾀｯﾌ未入力",IF(AND(CE53=TRUE,CE54=TRUE),"No.7設定ｽﾀｯﾌ重複選択",""))</f>
        <v>No.7設定ｽﾀｯﾌ未入力</v>
      </c>
      <c r="CI53" s="130" t="s">
        <v>635</v>
      </c>
      <c r="CJ53" s="98"/>
    </row>
    <row r="54" spans="1:88" ht="16.5" customHeight="1" thickBot="1" x14ac:dyDescent="0.2">
      <c r="A54" s="575"/>
      <c r="B54" s="576"/>
      <c r="C54" s="552"/>
      <c r="D54" s="552"/>
      <c r="E54" s="552"/>
      <c r="F54" s="552"/>
      <c r="G54" s="552"/>
      <c r="H54" s="552"/>
      <c r="I54" s="552"/>
      <c r="J54" s="552"/>
      <c r="K54" s="283"/>
      <c r="L54" s="283"/>
      <c r="M54" s="283"/>
      <c r="N54" s="283"/>
      <c r="O54" s="283"/>
      <c r="P54" s="283"/>
      <c r="Q54" s="283"/>
      <c r="R54" s="283" t="s">
        <v>829</v>
      </c>
      <c r="S54" s="283"/>
      <c r="T54" s="283"/>
      <c r="U54" s="283"/>
      <c r="V54" s="283"/>
      <c r="W54" s="283"/>
      <c r="X54" s="546"/>
      <c r="Y54" s="546"/>
      <c r="Z54" s="546"/>
      <c r="AA54" s="546"/>
      <c r="AB54" s="546"/>
      <c r="AC54" s="546"/>
      <c r="AD54" s="546"/>
      <c r="AE54" s="546"/>
      <c r="AF54" s="546"/>
      <c r="AG54" s="546"/>
      <c r="AH54" s="546"/>
      <c r="AI54" s="546"/>
      <c r="AJ54" s="546"/>
      <c r="AK54" s="546"/>
      <c r="AL54" s="546"/>
      <c r="AM54" s="546"/>
      <c r="AN54" s="546"/>
      <c r="AO54" s="280" t="s">
        <v>9</v>
      </c>
      <c r="AQ54" s="133"/>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0"/>
      <c r="CD54" s="157" t="s">
        <v>203</v>
      </c>
      <c r="CE54" s="378" t="b">
        <v>0</v>
      </c>
      <c r="CF54" s="134"/>
      <c r="CG54" s="7">
        <f t="shared" si="6"/>
        <v>0</v>
      </c>
      <c r="CH54" s="145"/>
      <c r="CI54" s="131"/>
      <c r="CJ54" s="98"/>
    </row>
    <row r="55" spans="1:88" ht="16.5" customHeight="1" x14ac:dyDescent="0.15">
      <c r="A55" s="575"/>
      <c r="B55" s="576"/>
      <c r="C55" s="292" t="s">
        <v>830</v>
      </c>
      <c r="D55" s="78"/>
      <c r="E55" s="78"/>
      <c r="F55" s="78"/>
      <c r="G55" s="78"/>
      <c r="H55" s="78"/>
      <c r="I55" s="78"/>
      <c r="J55" s="78"/>
      <c r="K55" s="78"/>
      <c r="L55" s="78"/>
      <c r="M55" s="78"/>
      <c r="N55" s="78"/>
      <c r="O55" s="78"/>
      <c r="P55" s="78" t="s">
        <v>81</v>
      </c>
      <c r="Q55" s="78"/>
      <c r="R55" s="78"/>
      <c r="S55" s="78"/>
      <c r="T55" s="642"/>
      <c r="U55" s="643"/>
      <c r="V55" s="643"/>
      <c r="W55" s="643"/>
      <c r="X55" s="643"/>
      <c r="Y55" s="643"/>
      <c r="Z55" s="643"/>
      <c r="AA55" s="643"/>
      <c r="AB55" s="78" t="s">
        <v>9</v>
      </c>
      <c r="AC55" s="78"/>
      <c r="AD55" s="78"/>
      <c r="AE55" s="78"/>
      <c r="AF55" s="78"/>
      <c r="AG55" s="78"/>
      <c r="AH55" s="78"/>
      <c r="AI55" s="78"/>
      <c r="AJ55" s="78"/>
      <c r="AK55" s="78"/>
      <c r="AL55" s="78"/>
      <c r="AM55" s="78"/>
      <c r="AN55" s="78"/>
      <c r="AO55" s="293"/>
      <c r="AQ55" s="141"/>
      <c r="AR55" s="83"/>
      <c r="AS55" s="83"/>
      <c r="AT55" s="83"/>
      <c r="AU55" s="83"/>
      <c r="AV55" s="83"/>
      <c r="AW55" s="83"/>
      <c r="AX55" s="83"/>
      <c r="AY55" s="83"/>
      <c r="AZ55" s="83"/>
      <c r="BA55" s="83"/>
      <c r="BB55" s="83"/>
      <c r="BC55" s="83"/>
      <c r="BD55" s="83"/>
      <c r="BE55" s="83"/>
      <c r="BF55" s="83"/>
      <c r="BG55" s="83"/>
      <c r="BH55" s="83"/>
      <c r="BI55" s="83"/>
      <c r="BJ55" s="132"/>
      <c r="BK55" s="85"/>
      <c r="BL55" s="78"/>
      <c r="BM55" s="78"/>
      <c r="BN55" s="78"/>
      <c r="BO55" s="78"/>
      <c r="BP55" s="78"/>
      <c r="BQ55" s="78"/>
      <c r="BR55" s="78"/>
      <c r="BS55" s="77"/>
      <c r="BT55" s="1"/>
      <c r="BU55" s="1"/>
      <c r="BV55" s="1"/>
      <c r="CA55" s="123"/>
      <c r="CB55" s="124"/>
      <c r="CC55" s="156" t="s">
        <v>204</v>
      </c>
      <c r="CD55" s="157" t="s">
        <v>206</v>
      </c>
      <c r="CE55" s="378" t="b">
        <v>0</v>
      </c>
      <c r="CF55" s="123"/>
      <c r="CG55" s="7">
        <f t="shared" si="6"/>
        <v>0</v>
      </c>
      <c r="CH55" s="129" t="str">
        <f>IF(AND(CG55=0,CG56=0,CG57=0),"No.7設定方法未入力",IF(OR(AND(CG55=1,CG56=1),AND(CG55=1,CG57=1),AND(CG56=1,CG57=1)),"No7設定方法重複選択",""))</f>
        <v>No.7設定方法未入力</v>
      </c>
      <c r="CI55" s="130" t="s">
        <v>635</v>
      </c>
      <c r="CJ55" s="98"/>
    </row>
    <row r="56" spans="1:88" ht="16.5" customHeight="1" x14ac:dyDescent="0.15">
      <c r="A56" s="575"/>
      <c r="B56" s="576"/>
      <c r="C56" s="78"/>
      <c r="D56" s="594" t="s">
        <v>78</v>
      </c>
      <c r="E56" s="595"/>
      <c r="F56" s="595"/>
      <c r="G56" s="595"/>
      <c r="H56" s="595"/>
      <c r="I56" s="595"/>
      <c r="J56" s="595"/>
      <c r="K56" s="595"/>
      <c r="L56" s="596"/>
      <c r="M56" s="594" t="s">
        <v>65</v>
      </c>
      <c r="N56" s="595"/>
      <c r="O56" s="595"/>
      <c r="P56" s="595"/>
      <c r="Q56" s="595"/>
      <c r="R56" s="597" t="s">
        <v>77</v>
      </c>
      <c r="S56" s="595"/>
      <c r="T56" s="595"/>
      <c r="U56" s="595"/>
      <c r="V56" s="596"/>
      <c r="W56" s="596" t="s">
        <v>66</v>
      </c>
      <c r="X56" s="598"/>
      <c r="Y56" s="598"/>
      <c r="Z56" s="598"/>
      <c r="AA56" s="598"/>
      <c r="AB56" s="598"/>
      <c r="AC56" s="598"/>
      <c r="AD56" s="598"/>
      <c r="AE56" s="598"/>
      <c r="AF56" s="598" t="s">
        <v>65</v>
      </c>
      <c r="AG56" s="598"/>
      <c r="AH56" s="598"/>
      <c r="AI56" s="598"/>
      <c r="AJ56" s="594"/>
      <c r="AK56" s="599" t="s">
        <v>77</v>
      </c>
      <c r="AL56" s="598"/>
      <c r="AM56" s="598"/>
      <c r="AN56" s="598"/>
      <c r="AO56" s="600"/>
      <c r="AQ56" s="133"/>
      <c r="AR56" s="134"/>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7" t="s">
        <v>205</v>
      </c>
      <c r="CE56" s="378" t="b">
        <v>0</v>
      </c>
      <c r="CF56" s="123"/>
      <c r="CG56" s="7">
        <f t="shared" si="6"/>
        <v>0</v>
      </c>
      <c r="CH56" s="129" t="str">
        <f>IF(AND(CG57=1,X54=""),"No.7その他未入力","")</f>
        <v/>
      </c>
      <c r="CI56" s="130" t="s">
        <v>635</v>
      </c>
      <c r="CJ56" s="98"/>
    </row>
    <row r="57" spans="1:88" ht="16.5" customHeight="1" x14ac:dyDescent="0.15">
      <c r="A57" s="575"/>
      <c r="B57" s="576"/>
      <c r="C57" s="78"/>
      <c r="D57" s="601" t="s">
        <v>67</v>
      </c>
      <c r="E57" s="515"/>
      <c r="F57" s="515"/>
      <c r="G57" s="515"/>
      <c r="H57" s="515"/>
      <c r="I57" s="515"/>
      <c r="J57" s="515"/>
      <c r="K57" s="515" t="s">
        <v>821</v>
      </c>
      <c r="L57" s="516"/>
      <c r="M57" s="602"/>
      <c r="N57" s="603"/>
      <c r="O57" s="603"/>
      <c r="P57" s="603"/>
      <c r="Q57" s="603"/>
      <c r="R57" s="604"/>
      <c r="S57" s="603"/>
      <c r="T57" s="603"/>
      <c r="U57" s="603"/>
      <c r="V57" s="605"/>
      <c r="W57" s="606" t="s">
        <v>68</v>
      </c>
      <c r="X57" s="606"/>
      <c r="Y57" s="606"/>
      <c r="Z57" s="606"/>
      <c r="AA57" s="606"/>
      <c r="AB57" s="606"/>
      <c r="AC57" s="606"/>
      <c r="AD57" s="515" t="s">
        <v>74</v>
      </c>
      <c r="AE57" s="516"/>
      <c r="AF57" s="607"/>
      <c r="AG57" s="608"/>
      <c r="AH57" s="608"/>
      <c r="AI57" s="608"/>
      <c r="AJ57" s="608"/>
      <c r="AK57" s="609"/>
      <c r="AL57" s="608"/>
      <c r="AM57" s="608"/>
      <c r="AN57" s="608"/>
      <c r="AO57" s="610"/>
      <c r="AQ57" s="133"/>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0"/>
      <c r="CB57" s="143"/>
      <c r="CC57" s="160"/>
      <c r="CD57" s="157" t="s">
        <v>188</v>
      </c>
      <c r="CE57" s="378" t="b">
        <v>0</v>
      </c>
      <c r="CF57" s="123"/>
      <c r="CG57" s="7">
        <f t="shared" si="6"/>
        <v>0</v>
      </c>
      <c r="CH57" s="145"/>
      <c r="CI57" s="131"/>
      <c r="CJ57" s="98"/>
    </row>
    <row r="58" spans="1:88" ht="16.5" customHeight="1" x14ac:dyDescent="0.15">
      <c r="A58" s="575"/>
      <c r="B58" s="576"/>
      <c r="C58" s="78"/>
      <c r="D58" s="503" t="s">
        <v>69</v>
      </c>
      <c r="E58" s="501"/>
      <c r="F58" s="501"/>
      <c r="G58" s="501"/>
      <c r="H58" s="501"/>
      <c r="I58" s="501"/>
      <c r="J58" s="501"/>
      <c r="K58" s="504" t="s">
        <v>79</v>
      </c>
      <c r="L58" s="505"/>
      <c r="M58" s="487"/>
      <c r="N58" s="488"/>
      <c r="O58" s="488"/>
      <c r="P58" s="488"/>
      <c r="Q58" s="488"/>
      <c r="R58" s="489"/>
      <c r="S58" s="488"/>
      <c r="T58" s="488"/>
      <c r="U58" s="488"/>
      <c r="V58" s="585"/>
      <c r="W58" s="504" t="s">
        <v>766</v>
      </c>
      <c r="X58" s="504"/>
      <c r="Y58" s="504"/>
      <c r="Z58" s="504"/>
      <c r="AA58" s="504"/>
      <c r="AB58" s="504"/>
      <c r="AC58" s="504"/>
      <c r="AD58" s="501" t="s">
        <v>74</v>
      </c>
      <c r="AE58" s="502"/>
      <c r="AF58" s="487"/>
      <c r="AG58" s="488"/>
      <c r="AH58" s="488"/>
      <c r="AI58" s="488"/>
      <c r="AJ58" s="488"/>
      <c r="AK58" s="489"/>
      <c r="AL58" s="488"/>
      <c r="AM58" s="488"/>
      <c r="AN58" s="488"/>
      <c r="AO58" s="490"/>
      <c r="AQ58" s="133"/>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381" t="s">
        <v>215</v>
      </c>
      <c r="CF58" s="123"/>
      <c r="CG58" s="7" t="s">
        <v>701</v>
      </c>
      <c r="CH58" s="7" t="s">
        <v>702</v>
      </c>
      <c r="CI58" s="128"/>
      <c r="CJ58" s="98"/>
    </row>
    <row r="59" spans="1:88" ht="16.5" customHeight="1" x14ac:dyDescent="0.15">
      <c r="A59" s="575"/>
      <c r="B59" s="576"/>
      <c r="C59" s="78"/>
      <c r="D59" s="503" t="s">
        <v>71</v>
      </c>
      <c r="E59" s="501"/>
      <c r="F59" s="501"/>
      <c r="G59" s="501"/>
      <c r="H59" s="501"/>
      <c r="I59" s="501"/>
      <c r="J59" s="501"/>
      <c r="K59" s="504" t="s">
        <v>79</v>
      </c>
      <c r="L59" s="505"/>
      <c r="M59" s="487"/>
      <c r="N59" s="488"/>
      <c r="O59" s="488"/>
      <c r="P59" s="488"/>
      <c r="Q59" s="488"/>
      <c r="R59" s="489"/>
      <c r="S59" s="488"/>
      <c r="T59" s="488"/>
      <c r="U59" s="488"/>
      <c r="V59" s="585"/>
      <c r="W59" s="504" t="s">
        <v>70</v>
      </c>
      <c r="X59" s="504"/>
      <c r="Y59" s="504"/>
      <c r="Z59" s="504"/>
      <c r="AA59" s="504"/>
      <c r="AB59" s="504"/>
      <c r="AC59" s="504"/>
      <c r="AD59" s="501" t="s">
        <v>74</v>
      </c>
      <c r="AE59" s="502"/>
      <c r="AF59" s="487"/>
      <c r="AG59" s="488"/>
      <c r="AH59" s="488"/>
      <c r="AI59" s="488"/>
      <c r="AJ59" s="488"/>
      <c r="AK59" s="489"/>
      <c r="AL59" s="488"/>
      <c r="AM59" s="488"/>
      <c r="AN59" s="488"/>
      <c r="AO59" s="490"/>
      <c r="AQ59" s="133"/>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6" t="s">
        <v>707</v>
      </c>
      <c r="CB59" s="151" t="s">
        <v>219</v>
      </c>
      <c r="CC59" s="164"/>
      <c r="CD59" s="7" t="s">
        <v>220</v>
      </c>
      <c r="CE59" s="378" t="b">
        <v>0</v>
      </c>
      <c r="CF59" s="123"/>
      <c r="CG59" s="7">
        <f>IF(CE59=TRUE,1,0)</f>
        <v>0</v>
      </c>
      <c r="CH59" s="141" t="str">
        <f>IF(AND(CG59=0,CG62=0,CG65=0,CG66=0),"No.9未入力",IF(AND(CG59=1,CG60=0,CG61=0),"No.9全員・一部未入力",IF(AND(CG60=1,CG61=1),"No.9全員・一部重複選択","")))</f>
        <v>No.9未入力</v>
      </c>
      <c r="CI59" s="158" t="s">
        <v>709</v>
      </c>
      <c r="CJ59" s="98"/>
    </row>
    <row r="60" spans="1:88" ht="16.5" customHeight="1" x14ac:dyDescent="0.15">
      <c r="A60" s="575"/>
      <c r="B60" s="576"/>
      <c r="C60" s="78"/>
      <c r="D60" s="503" t="s">
        <v>72</v>
      </c>
      <c r="E60" s="501"/>
      <c r="F60" s="501"/>
      <c r="G60" s="501"/>
      <c r="H60" s="501"/>
      <c r="I60" s="501"/>
      <c r="J60" s="501"/>
      <c r="K60" s="504" t="s">
        <v>79</v>
      </c>
      <c r="L60" s="505"/>
      <c r="M60" s="487"/>
      <c r="N60" s="488"/>
      <c r="O60" s="488"/>
      <c r="P60" s="488"/>
      <c r="Q60" s="488"/>
      <c r="R60" s="489"/>
      <c r="S60" s="488"/>
      <c r="T60" s="488"/>
      <c r="U60" s="488"/>
      <c r="V60" s="585"/>
      <c r="W60" s="514" t="s">
        <v>111</v>
      </c>
      <c r="X60" s="504"/>
      <c r="Y60" s="504"/>
      <c r="Z60" s="504"/>
      <c r="AA60" s="504"/>
      <c r="AB60" s="504"/>
      <c r="AC60" s="504"/>
      <c r="AD60" s="501" t="s">
        <v>74</v>
      </c>
      <c r="AE60" s="502"/>
      <c r="AF60" s="487"/>
      <c r="AG60" s="488"/>
      <c r="AH60" s="488"/>
      <c r="AI60" s="488"/>
      <c r="AJ60" s="488"/>
      <c r="AK60" s="489"/>
      <c r="AL60" s="488"/>
      <c r="AM60" s="488"/>
      <c r="AN60" s="488"/>
      <c r="AO60" s="490"/>
      <c r="AQ60" s="133"/>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378" t="b">
        <v>0</v>
      </c>
      <c r="CF60" s="123"/>
      <c r="CG60" s="7">
        <f t="shared" ref="CG60:CG70" si="7">IF(CE60=TRUE,1,0)</f>
        <v>0</v>
      </c>
      <c r="CH60" s="124" t="str">
        <f>IF(AND(CG62=1,OR(CG63=0,CG64=0)),"No.9回数・方法未入力","")</f>
        <v/>
      </c>
      <c r="CI60" s="158" t="s">
        <v>709</v>
      </c>
      <c r="CJ60" s="98"/>
    </row>
    <row r="61" spans="1:88" ht="16.5" customHeight="1" x14ac:dyDescent="0.15">
      <c r="A61" s="575"/>
      <c r="B61" s="576"/>
      <c r="C61" s="78"/>
      <c r="D61" s="503" t="s">
        <v>73</v>
      </c>
      <c r="E61" s="501"/>
      <c r="F61" s="501"/>
      <c r="G61" s="501"/>
      <c r="H61" s="501"/>
      <c r="I61" s="501"/>
      <c r="J61" s="501"/>
      <c r="K61" s="504" t="s">
        <v>79</v>
      </c>
      <c r="L61" s="505"/>
      <c r="M61" s="487"/>
      <c r="N61" s="488"/>
      <c r="O61" s="488"/>
      <c r="P61" s="488"/>
      <c r="Q61" s="488"/>
      <c r="R61" s="489"/>
      <c r="S61" s="488"/>
      <c r="T61" s="488"/>
      <c r="U61" s="488"/>
      <c r="V61" s="585"/>
      <c r="W61" s="514" t="s">
        <v>693</v>
      </c>
      <c r="X61" s="504"/>
      <c r="Y61" s="504"/>
      <c r="Z61" s="504"/>
      <c r="AA61" s="504"/>
      <c r="AB61" s="504"/>
      <c r="AC61" s="504"/>
      <c r="AD61" s="501" t="s">
        <v>80</v>
      </c>
      <c r="AE61" s="502"/>
      <c r="AF61" s="487"/>
      <c r="AG61" s="488"/>
      <c r="AH61" s="488"/>
      <c r="AI61" s="488"/>
      <c r="AJ61" s="488"/>
      <c r="AK61" s="489"/>
      <c r="AL61" s="488"/>
      <c r="AM61" s="488"/>
      <c r="AN61" s="488"/>
      <c r="AO61" s="490"/>
      <c r="AQ61" s="133"/>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378" t="b">
        <v>0</v>
      </c>
      <c r="CF61" s="123"/>
      <c r="CG61" s="7">
        <f t="shared" si="7"/>
        <v>0</v>
      </c>
      <c r="CH61" s="124" t="str">
        <f>IF(AND(CG65=1,P68=""),"No.9その他内容未入力","")</f>
        <v/>
      </c>
      <c r="CI61" s="158" t="s">
        <v>709</v>
      </c>
      <c r="CJ61" s="98"/>
    </row>
    <row r="62" spans="1:88" ht="16.5" customHeight="1" x14ac:dyDescent="0.15">
      <c r="A62" s="575"/>
      <c r="B62" s="576"/>
      <c r="C62" s="78"/>
      <c r="D62" s="503" t="s">
        <v>150</v>
      </c>
      <c r="E62" s="501"/>
      <c r="F62" s="501"/>
      <c r="G62" s="501"/>
      <c r="H62" s="501"/>
      <c r="I62" s="501"/>
      <c r="J62" s="501"/>
      <c r="K62" s="504" t="s">
        <v>822</v>
      </c>
      <c r="L62" s="505"/>
      <c r="M62" s="581"/>
      <c r="N62" s="582"/>
      <c r="O62" s="582"/>
      <c r="P62" s="582"/>
      <c r="Q62" s="582"/>
      <c r="R62" s="583"/>
      <c r="S62" s="582"/>
      <c r="T62" s="582"/>
      <c r="U62" s="582"/>
      <c r="V62" s="584"/>
      <c r="W62" s="514" t="s">
        <v>694</v>
      </c>
      <c r="X62" s="504"/>
      <c r="Y62" s="504"/>
      <c r="Z62" s="504"/>
      <c r="AA62" s="504"/>
      <c r="AB62" s="504"/>
      <c r="AC62" s="504"/>
      <c r="AD62" s="501" t="s">
        <v>80</v>
      </c>
      <c r="AE62" s="502"/>
      <c r="AF62" s="487"/>
      <c r="AG62" s="488"/>
      <c r="AH62" s="488"/>
      <c r="AI62" s="488"/>
      <c r="AJ62" s="488"/>
      <c r="AK62" s="489"/>
      <c r="AL62" s="488"/>
      <c r="AM62" s="488"/>
      <c r="AN62" s="488"/>
      <c r="AO62" s="490"/>
      <c r="AQ62" s="133"/>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378" t="b">
        <v>0</v>
      </c>
      <c r="CF62" s="123"/>
      <c r="CG62" s="7">
        <f t="shared" si="7"/>
        <v>0</v>
      </c>
      <c r="CH62" s="124" t="str">
        <f>IF(AND(OR(CG59=1,CG62=1,CG65=1),CG66=1),"No.9選択矛盾","")</f>
        <v/>
      </c>
      <c r="CI62" s="158" t="s">
        <v>709</v>
      </c>
      <c r="CJ62" s="98"/>
    </row>
    <row r="63" spans="1:88" ht="16.5" customHeight="1" x14ac:dyDescent="0.15">
      <c r="A63" s="575"/>
      <c r="B63" s="576"/>
      <c r="C63" s="78"/>
      <c r="D63" s="503" t="s">
        <v>151</v>
      </c>
      <c r="E63" s="501"/>
      <c r="F63" s="501"/>
      <c r="G63" s="501"/>
      <c r="H63" s="501"/>
      <c r="I63" s="501"/>
      <c r="J63" s="501"/>
      <c r="K63" s="504" t="s">
        <v>74</v>
      </c>
      <c r="L63" s="505"/>
      <c r="M63" s="506"/>
      <c r="N63" s="507"/>
      <c r="O63" s="507"/>
      <c r="P63" s="507"/>
      <c r="Q63" s="507"/>
      <c r="R63" s="508"/>
      <c r="S63" s="507"/>
      <c r="T63" s="507"/>
      <c r="U63" s="507"/>
      <c r="V63" s="509"/>
      <c r="W63" s="514" t="s">
        <v>695</v>
      </c>
      <c r="X63" s="504"/>
      <c r="Y63" s="504"/>
      <c r="Z63" s="504"/>
      <c r="AA63" s="504"/>
      <c r="AB63" s="504"/>
      <c r="AC63" s="504"/>
      <c r="AD63" s="501" t="s">
        <v>80</v>
      </c>
      <c r="AE63" s="502"/>
      <c r="AF63" s="487"/>
      <c r="AG63" s="488"/>
      <c r="AH63" s="488"/>
      <c r="AI63" s="488"/>
      <c r="AJ63" s="488"/>
      <c r="AK63" s="489"/>
      <c r="AL63" s="488"/>
      <c r="AM63" s="488"/>
      <c r="AN63" s="488"/>
      <c r="AO63" s="490"/>
      <c r="AQ63" s="133"/>
      <c r="AR63" s="134"/>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379" t="str">
        <f>IF(Y67="","FALSE","TRUE")</f>
        <v>FALSE</v>
      </c>
      <c r="CF63" s="123"/>
      <c r="CG63" s="7">
        <f>IF(CE63="TRUE",1,0)</f>
        <v>0</v>
      </c>
      <c r="CH63" s="124"/>
      <c r="CI63" s="158"/>
      <c r="CJ63" s="98"/>
    </row>
    <row r="64" spans="1:88" ht="16.5" customHeight="1" x14ac:dyDescent="0.15">
      <c r="A64" s="575"/>
      <c r="B64" s="576"/>
      <c r="C64" s="78"/>
      <c r="D64" s="503" t="s">
        <v>152</v>
      </c>
      <c r="E64" s="501"/>
      <c r="F64" s="501"/>
      <c r="G64" s="501"/>
      <c r="H64" s="501"/>
      <c r="I64" s="501"/>
      <c r="J64" s="501"/>
      <c r="K64" s="504" t="s">
        <v>74</v>
      </c>
      <c r="L64" s="505"/>
      <c r="M64" s="506"/>
      <c r="N64" s="507"/>
      <c r="O64" s="507"/>
      <c r="P64" s="507"/>
      <c r="Q64" s="507"/>
      <c r="R64" s="508"/>
      <c r="S64" s="507"/>
      <c r="T64" s="507"/>
      <c r="U64" s="507"/>
      <c r="V64" s="509"/>
      <c r="W64" s="586" t="s">
        <v>692</v>
      </c>
      <c r="X64" s="587"/>
      <c r="Y64" s="587"/>
      <c r="Z64" s="587"/>
      <c r="AA64" s="587"/>
      <c r="AB64" s="587"/>
      <c r="AC64" s="587"/>
      <c r="AD64" s="587"/>
      <c r="AE64" s="587"/>
      <c r="AF64" s="587"/>
      <c r="AG64" s="587"/>
      <c r="AH64" s="587"/>
      <c r="AI64" s="587"/>
      <c r="AJ64" s="587"/>
      <c r="AK64" s="587"/>
      <c r="AL64" s="587"/>
      <c r="AM64" s="587"/>
      <c r="AN64" s="587"/>
      <c r="AO64" s="588"/>
      <c r="AQ64" s="133"/>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379" t="str">
        <f>IF(AF67="","FALSE","TRUE")</f>
        <v>FALSE</v>
      </c>
      <c r="CF64" s="123"/>
      <c r="CG64" s="7">
        <f>IF(CE64="TRUE",1,0)</f>
        <v>0</v>
      </c>
      <c r="CH64" s="124"/>
      <c r="CI64" s="158"/>
      <c r="CJ64" s="98"/>
    </row>
    <row r="65" spans="1:88" ht="16.5" customHeight="1" thickBot="1" x14ac:dyDescent="0.2">
      <c r="A65" s="577"/>
      <c r="B65" s="578"/>
      <c r="C65" s="294"/>
      <c r="D65" s="525" t="s">
        <v>153</v>
      </c>
      <c r="E65" s="526"/>
      <c r="F65" s="526"/>
      <c r="G65" s="526"/>
      <c r="H65" s="526"/>
      <c r="I65" s="526"/>
      <c r="J65" s="526"/>
      <c r="K65" s="527" t="s">
        <v>74</v>
      </c>
      <c r="L65" s="528"/>
      <c r="M65" s="529"/>
      <c r="N65" s="530"/>
      <c r="O65" s="530"/>
      <c r="P65" s="530"/>
      <c r="Q65" s="530"/>
      <c r="R65" s="531"/>
      <c r="S65" s="530"/>
      <c r="T65" s="530"/>
      <c r="U65" s="530"/>
      <c r="V65" s="532"/>
      <c r="W65" s="589"/>
      <c r="X65" s="590"/>
      <c r="Y65" s="590"/>
      <c r="Z65" s="590"/>
      <c r="AA65" s="590"/>
      <c r="AB65" s="590"/>
      <c r="AC65" s="590"/>
      <c r="AD65" s="590"/>
      <c r="AE65" s="590"/>
      <c r="AF65" s="590"/>
      <c r="AG65" s="590"/>
      <c r="AH65" s="590"/>
      <c r="AI65" s="590"/>
      <c r="AJ65" s="590"/>
      <c r="AK65" s="590"/>
      <c r="AL65" s="590"/>
      <c r="AM65" s="590"/>
      <c r="AN65" s="590"/>
      <c r="AO65" s="591"/>
      <c r="AQ65" s="142"/>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378" t="b">
        <v>0</v>
      </c>
      <c r="CF65" s="123"/>
      <c r="CG65" s="7">
        <f t="shared" si="7"/>
        <v>0</v>
      </c>
      <c r="CH65" s="124"/>
      <c r="CI65" s="158"/>
      <c r="CJ65" s="98"/>
    </row>
    <row r="66" spans="1:88" ht="16.5" customHeight="1" x14ac:dyDescent="0.15">
      <c r="A66" s="533" t="s">
        <v>696</v>
      </c>
      <c r="B66" s="563"/>
      <c r="C66" s="551" t="s">
        <v>703</v>
      </c>
      <c r="D66" s="551"/>
      <c r="E66" s="551"/>
      <c r="F66" s="551"/>
      <c r="G66" s="551"/>
      <c r="H66" s="551"/>
      <c r="I66" s="551"/>
      <c r="J66" s="551"/>
      <c r="K66" s="281"/>
      <c r="L66" s="281"/>
      <c r="M66" s="281" t="s">
        <v>91</v>
      </c>
      <c r="N66" s="281"/>
      <c r="O66" s="281"/>
      <c r="P66" s="281"/>
      <c r="Q66" s="281"/>
      <c r="R66" s="281"/>
      <c r="S66" s="281"/>
      <c r="T66" s="281"/>
      <c r="U66" s="281" t="s">
        <v>89</v>
      </c>
      <c r="V66" s="281"/>
      <c r="W66" s="281"/>
      <c r="X66" s="281" t="s">
        <v>82</v>
      </c>
      <c r="Y66" s="281"/>
      <c r="Z66" s="281"/>
      <c r="AA66" s="281"/>
      <c r="AB66" s="281"/>
      <c r="AC66" s="281"/>
      <c r="AD66" s="281"/>
      <c r="AE66" s="281"/>
      <c r="AF66" s="281"/>
      <c r="AG66" s="281" t="s">
        <v>92</v>
      </c>
      <c r="AH66" s="281"/>
      <c r="AI66" s="281"/>
      <c r="AJ66" s="281"/>
      <c r="AK66" s="281"/>
      <c r="AL66" s="281"/>
      <c r="AM66" s="281"/>
      <c r="AN66" s="281"/>
      <c r="AO66" s="282"/>
      <c r="AQ66" s="141"/>
      <c r="AR66" s="86" t="str">
        <f>$CH$59</f>
        <v>No.9未入力</v>
      </c>
      <c r="AS66" s="83"/>
      <c r="AT66" s="83"/>
      <c r="AU66" s="83"/>
      <c r="AV66" s="83"/>
      <c r="AW66" s="83"/>
      <c r="AX66" s="83"/>
      <c r="AY66" s="83"/>
      <c r="AZ66" s="83"/>
      <c r="BA66" s="83"/>
      <c r="BB66" s="83"/>
      <c r="BC66" s="83"/>
      <c r="BD66" s="83"/>
      <c r="BE66" s="83"/>
      <c r="BF66" s="83"/>
      <c r="BG66" s="83"/>
      <c r="BH66" s="83"/>
      <c r="BI66" s="83"/>
      <c r="BJ66" s="132"/>
      <c r="BK66" s="85"/>
      <c r="BL66" s="78"/>
      <c r="BM66" s="78"/>
      <c r="BN66" s="78"/>
      <c r="BO66" s="78"/>
      <c r="BP66" s="78"/>
      <c r="BQ66" s="78"/>
      <c r="BR66" s="78"/>
      <c r="BS66" s="77"/>
      <c r="BT66" s="1"/>
      <c r="BU66" s="1"/>
      <c r="BV66" s="1"/>
      <c r="CA66" s="160"/>
      <c r="CB66" s="143"/>
      <c r="CC66" s="138"/>
      <c r="CD66" s="7" t="s">
        <v>227</v>
      </c>
      <c r="CE66" s="378" t="b">
        <v>0</v>
      </c>
      <c r="CF66" s="123"/>
      <c r="CG66" s="7">
        <f t="shared" si="7"/>
        <v>0</v>
      </c>
      <c r="CH66" s="98"/>
      <c r="CI66" s="155"/>
      <c r="CJ66" s="98"/>
    </row>
    <row r="67" spans="1:88" ht="16.5" customHeight="1" x14ac:dyDescent="0.15">
      <c r="A67" s="575"/>
      <c r="B67" s="576"/>
      <c r="C67" s="464"/>
      <c r="D67" s="464"/>
      <c r="E67" s="464"/>
      <c r="F67" s="464"/>
      <c r="G67" s="464"/>
      <c r="H67" s="464"/>
      <c r="I67" s="464"/>
      <c r="J67" s="464"/>
      <c r="K67" s="291"/>
      <c r="L67" s="285"/>
      <c r="M67" s="291" t="s">
        <v>87</v>
      </c>
      <c r="N67" s="295"/>
      <c r="O67" s="285"/>
      <c r="P67" s="285"/>
      <c r="Q67" s="285"/>
      <c r="R67" s="285"/>
      <c r="S67" s="285"/>
      <c r="T67" s="285"/>
      <c r="U67" s="285" t="s">
        <v>89</v>
      </c>
      <c r="V67" s="295" t="s">
        <v>35</v>
      </c>
      <c r="W67" s="296" t="s">
        <v>83</v>
      </c>
      <c r="X67" s="285"/>
      <c r="Y67" s="579"/>
      <c r="Z67" s="579"/>
      <c r="AA67" s="579"/>
      <c r="AB67" s="579"/>
      <c r="AC67" s="579"/>
      <c r="AD67" s="297" t="s">
        <v>84</v>
      </c>
      <c r="AE67" s="285"/>
      <c r="AF67" s="566"/>
      <c r="AG67" s="566"/>
      <c r="AH67" s="566"/>
      <c r="AI67" s="566"/>
      <c r="AJ67" s="566"/>
      <c r="AK67" s="566"/>
      <c r="AL67" s="566"/>
      <c r="AM67" s="566"/>
      <c r="AN67" s="566"/>
      <c r="AO67" s="286" t="s">
        <v>9</v>
      </c>
      <c r="AQ67" s="133"/>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6" t="s">
        <v>710</v>
      </c>
      <c r="CB67" s="151" t="s">
        <v>228</v>
      </c>
      <c r="CC67" s="164"/>
      <c r="CD67" s="7" t="s">
        <v>220</v>
      </c>
      <c r="CE67" s="378" t="b">
        <v>0</v>
      </c>
      <c r="CF67" s="123"/>
      <c r="CG67" s="7">
        <f t="shared" si="7"/>
        <v>0</v>
      </c>
      <c r="CH67" s="141" t="str">
        <f>IF(AND(CG67=0,CG70=0,CG72=0,CG73=0),"No.10未入力",IF(AND(CG67=1,CG68=0,CG69=0),"No.10全員・一部未入力",IF(AND(CG68=1,CG69=1),"No.10全員・一部重複選択","")))</f>
        <v>No.10未入力</v>
      </c>
      <c r="CI67" s="130" t="s">
        <v>711</v>
      </c>
      <c r="CJ67" s="98"/>
    </row>
    <row r="68" spans="1:88" ht="16.5" customHeight="1" x14ac:dyDescent="0.15">
      <c r="A68" s="575"/>
      <c r="B68" s="576"/>
      <c r="C68" s="464"/>
      <c r="D68" s="464"/>
      <c r="E68" s="464"/>
      <c r="F68" s="464"/>
      <c r="G68" s="464"/>
      <c r="H68" s="464"/>
      <c r="I68" s="464"/>
      <c r="J68" s="464"/>
      <c r="K68" s="285"/>
      <c r="L68" s="285"/>
      <c r="M68" s="285" t="s">
        <v>85</v>
      </c>
      <c r="N68" s="285"/>
      <c r="O68" s="285"/>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286" t="s">
        <v>9</v>
      </c>
      <c r="AQ68" s="133"/>
      <c r="AR68" s="81" t="str">
        <f>$CH$61</f>
        <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378" t="b">
        <v>0</v>
      </c>
      <c r="CF68" s="98"/>
      <c r="CG68" s="7">
        <f t="shared" si="7"/>
        <v>0</v>
      </c>
      <c r="CH68" s="129" t="str">
        <f>IF(AND(CG70=1,CG71=0),"No.10頻度未入力","")</f>
        <v/>
      </c>
      <c r="CI68" s="130" t="s">
        <v>712</v>
      </c>
      <c r="CJ68" s="98"/>
    </row>
    <row r="69" spans="1:88" ht="16.5" customHeight="1" thickBot="1" x14ac:dyDescent="0.2">
      <c r="A69" s="575"/>
      <c r="B69" s="576"/>
      <c r="C69" s="570"/>
      <c r="D69" s="570"/>
      <c r="E69" s="570"/>
      <c r="F69" s="570"/>
      <c r="G69" s="570"/>
      <c r="H69" s="570"/>
      <c r="I69" s="570"/>
      <c r="J69" s="570"/>
      <c r="K69" s="283"/>
      <c r="L69" s="283"/>
      <c r="M69" s="283" t="s">
        <v>86</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0"/>
      <c r="AQ69" s="142"/>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378" t="b">
        <v>0</v>
      </c>
      <c r="CF69" s="98"/>
      <c r="CG69" s="7">
        <f t="shared" si="7"/>
        <v>0</v>
      </c>
      <c r="CH69" s="129" t="str">
        <f>IF(AND(CG72=1,T72=""),"No.10その他内容未入力","")</f>
        <v/>
      </c>
      <c r="CI69" s="130" t="s">
        <v>712</v>
      </c>
      <c r="CJ69" s="98"/>
    </row>
    <row r="70" spans="1:88" ht="16.5" customHeight="1" x14ac:dyDescent="0.15">
      <c r="A70" s="575"/>
      <c r="B70" s="576"/>
      <c r="C70" s="564" t="s">
        <v>831</v>
      </c>
      <c r="D70" s="564"/>
      <c r="E70" s="564"/>
      <c r="F70" s="564"/>
      <c r="G70" s="564"/>
      <c r="H70" s="564"/>
      <c r="I70" s="564"/>
      <c r="J70" s="564"/>
      <c r="K70" s="281"/>
      <c r="L70" s="281"/>
      <c r="M70" s="281" t="s">
        <v>93</v>
      </c>
      <c r="N70" s="281"/>
      <c r="O70" s="281"/>
      <c r="P70" s="281"/>
      <c r="Q70" s="281"/>
      <c r="R70" s="281"/>
      <c r="S70" s="281"/>
      <c r="T70" s="281"/>
      <c r="U70" s="281" t="s">
        <v>88</v>
      </c>
      <c r="V70" s="281"/>
      <c r="W70" s="281"/>
      <c r="X70" s="281" t="s">
        <v>94</v>
      </c>
      <c r="Y70" s="281"/>
      <c r="Z70" s="281"/>
      <c r="AA70" s="281"/>
      <c r="AB70" s="281"/>
      <c r="AC70" s="281"/>
      <c r="AD70" s="281"/>
      <c r="AE70" s="281"/>
      <c r="AF70" s="281" t="s">
        <v>98</v>
      </c>
      <c r="AG70" s="281"/>
      <c r="AH70" s="281"/>
      <c r="AI70" s="281"/>
      <c r="AJ70" s="281"/>
      <c r="AK70" s="281"/>
      <c r="AL70" s="281"/>
      <c r="AM70" s="281"/>
      <c r="AN70" s="281"/>
      <c r="AO70" s="282"/>
      <c r="AQ70" s="141"/>
      <c r="AR70" s="86" t="str">
        <f>$CH$67</f>
        <v>No.10未入力</v>
      </c>
      <c r="AS70" s="83"/>
      <c r="AT70" s="83"/>
      <c r="AU70" s="83"/>
      <c r="AV70" s="83"/>
      <c r="AW70" s="83"/>
      <c r="AX70" s="83"/>
      <c r="AY70" s="83"/>
      <c r="AZ70" s="83"/>
      <c r="BA70" s="83"/>
      <c r="BB70" s="83"/>
      <c r="BC70" s="83"/>
      <c r="BD70" s="83"/>
      <c r="BE70" s="83"/>
      <c r="BF70" s="83"/>
      <c r="BG70" s="83"/>
      <c r="BH70" s="83"/>
      <c r="BI70" s="83"/>
      <c r="BJ70" s="132"/>
      <c r="BK70" s="85"/>
      <c r="BL70" s="78"/>
      <c r="BM70" s="78"/>
      <c r="BN70" s="78"/>
      <c r="BO70" s="78"/>
      <c r="BP70" s="78"/>
      <c r="BQ70" s="78"/>
      <c r="BR70" s="78"/>
      <c r="BS70" s="77"/>
      <c r="BT70" s="1"/>
      <c r="BU70" s="1"/>
      <c r="BV70" s="1"/>
      <c r="CA70" s="123"/>
      <c r="CB70" s="124"/>
      <c r="CC70" s="125"/>
      <c r="CD70" s="7" t="s">
        <v>223</v>
      </c>
      <c r="CE70" s="378" t="b">
        <v>0</v>
      </c>
      <c r="CF70" s="98"/>
      <c r="CG70" s="7">
        <f t="shared" si="7"/>
        <v>0</v>
      </c>
      <c r="CH70" s="129" t="str">
        <f>IF(AND(OR(CG67=1,CG70=1,CG72=1),CG73=1),"No.10矛盾選択","")</f>
        <v/>
      </c>
      <c r="CI70" s="130" t="s">
        <v>711</v>
      </c>
      <c r="CJ70" s="98"/>
    </row>
    <row r="71" spans="1:88" ht="16.5" customHeight="1" x14ac:dyDescent="0.15">
      <c r="A71" s="575"/>
      <c r="B71" s="576"/>
      <c r="C71" s="464"/>
      <c r="D71" s="464"/>
      <c r="E71" s="464"/>
      <c r="F71" s="464"/>
      <c r="G71" s="464"/>
      <c r="H71" s="464"/>
      <c r="I71" s="464"/>
      <c r="J71" s="464"/>
      <c r="K71" s="285"/>
      <c r="L71" s="285"/>
      <c r="M71" s="285" t="s">
        <v>95</v>
      </c>
      <c r="N71" s="285"/>
      <c r="O71" s="285"/>
      <c r="P71" s="285"/>
      <c r="Q71" s="285"/>
      <c r="R71" s="285"/>
      <c r="S71" s="285"/>
      <c r="T71" s="285"/>
      <c r="U71" s="285" t="s">
        <v>89</v>
      </c>
      <c r="V71" s="285" t="s">
        <v>99</v>
      </c>
      <c r="W71" s="297" t="s">
        <v>100</v>
      </c>
      <c r="X71" s="295"/>
      <c r="Y71" s="295"/>
      <c r="Z71" s="580"/>
      <c r="AA71" s="580"/>
      <c r="AB71" s="580"/>
      <c r="AC71" s="297" t="s">
        <v>114</v>
      </c>
      <c r="AD71" s="285"/>
      <c r="AE71" s="285"/>
      <c r="AF71" s="285"/>
      <c r="AG71" s="285"/>
      <c r="AH71" s="285"/>
      <c r="AI71" s="285"/>
      <c r="AJ71" s="285"/>
      <c r="AK71" s="285"/>
      <c r="AL71" s="285"/>
      <c r="AM71" s="285"/>
      <c r="AN71" s="285"/>
      <c r="AO71" s="286"/>
      <c r="AQ71" s="133"/>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379" t="str">
        <f>IF(Z71="","FALSE","TRUE")</f>
        <v>FALSE</v>
      </c>
      <c r="CF71" s="98"/>
      <c r="CG71" s="7">
        <f>IF(CE71="TRUE",1,0)</f>
        <v>0</v>
      </c>
      <c r="CH71" s="165"/>
      <c r="CI71" s="130"/>
      <c r="CJ71" s="98"/>
    </row>
    <row r="72" spans="1:88" ht="16.5" customHeight="1" x14ac:dyDescent="0.15">
      <c r="A72" s="575"/>
      <c r="B72" s="576"/>
      <c r="C72" s="464"/>
      <c r="D72" s="464"/>
      <c r="E72" s="464"/>
      <c r="F72" s="464"/>
      <c r="G72" s="464"/>
      <c r="H72" s="464"/>
      <c r="I72" s="464"/>
      <c r="J72" s="464"/>
      <c r="K72" s="285"/>
      <c r="L72" s="285"/>
      <c r="M72" s="285" t="s">
        <v>96</v>
      </c>
      <c r="N72" s="285"/>
      <c r="O72" s="285"/>
      <c r="P72" s="297"/>
      <c r="Q72" s="285"/>
      <c r="R72" s="285"/>
      <c r="S72" s="285"/>
      <c r="T72" s="566"/>
      <c r="U72" s="566"/>
      <c r="V72" s="566"/>
      <c r="W72" s="566"/>
      <c r="X72" s="566"/>
      <c r="Y72" s="566"/>
      <c r="Z72" s="566"/>
      <c r="AA72" s="566"/>
      <c r="AB72" s="566"/>
      <c r="AC72" s="566"/>
      <c r="AD72" s="566"/>
      <c r="AE72" s="566"/>
      <c r="AF72" s="566"/>
      <c r="AG72" s="566"/>
      <c r="AH72" s="566"/>
      <c r="AI72" s="566"/>
      <c r="AJ72" s="566"/>
      <c r="AK72" s="566"/>
      <c r="AL72" s="566"/>
      <c r="AM72" s="566"/>
      <c r="AN72" s="566"/>
      <c r="AO72" s="286" t="s">
        <v>155</v>
      </c>
      <c r="AQ72" s="133"/>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378" t="b">
        <v>0</v>
      </c>
      <c r="CF72" s="98"/>
      <c r="CG72" s="7">
        <f>IF(CE72=TRUE,1,0)</f>
        <v>0</v>
      </c>
      <c r="CH72" s="165"/>
      <c r="CI72" s="130"/>
      <c r="CJ72" s="98"/>
    </row>
    <row r="73" spans="1:88" ht="16.5" customHeight="1" thickBot="1" x14ac:dyDescent="0.2">
      <c r="A73" s="577"/>
      <c r="B73" s="578"/>
      <c r="C73" s="570"/>
      <c r="D73" s="570"/>
      <c r="E73" s="570"/>
      <c r="F73" s="570"/>
      <c r="G73" s="570"/>
      <c r="H73" s="570"/>
      <c r="I73" s="570"/>
      <c r="J73" s="570"/>
      <c r="K73" s="283"/>
      <c r="L73" s="283"/>
      <c r="M73" s="283" t="s">
        <v>97</v>
      </c>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0"/>
      <c r="AQ73" s="133"/>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0"/>
      <c r="CB73" s="143"/>
      <c r="CC73" s="138"/>
      <c r="CD73" s="7" t="s">
        <v>229</v>
      </c>
      <c r="CE73" s="378" t="b">
        <v>0</v>
      </c>
      <c r="CF73" s="98"/>
      <c r="CG73" s="7">
        <f>IF(CE73=TRUE,1,0)</f>
        <v>0</v>
      </c>
      <c r="CH73" s="165"/>
      <c r="CI73" s="131"/>
      <c r="CJ73" s="98"/>
    </row>
    <row r="74" spans="1:88" ht="16.5" customHeight="1" x14ac:dyDescent="0.15">
      <c r="A74" s="533" t="s">
        <v>105</v>
      </c>
      <c r="B74" s="563"/>
      <c r="C74" s="564" t="s">
        <v>832</v>
      </c>
      <c r="D74" s="551"/>
      <c r="E74" s="551"/>
      <c r="F74" s="551"/>
      <c r="G74" s="551"/>
      <c r="H74" s="551"/>
      <c r="I74" s="551"/>
      <c r="J74" s="551"/>
      <c r="K74" s="281"/>
      <c r="L74" s="281"/>
      <c r="M74" s="281" t="s">
        <v>103</v>
      </c>
      <c r="N74" s="281"/>
      <c r="O74" s="281"/>
      <c r="P74" s="281"/>
      <c r="Q74" s="281"/>
      <c r="R74" s="281"/>
      <c r="S74" s="281"/>
      <c r="T74" s="281"/>
      <c r="U74" s="281" t="s">
        <v>89</v>
      </c>
      <c r="V74" s="281"/>
      <c r="W74" s="281"/>
      <c r="X74" s="281" t="s">
        <v>82</v>
      </c>
      <c r="Y74" s="281"/>
      <c r="Z74" s="281"/>
      <c r="AA74" s="281"/>
      <c r="AB74" s="281"/>
      <c r="AC74" s="281"/>
      <c r="AD74" s="281"/>
      <c r="AE74" s="281"/>
      <c r="AF74" s="281"/>
      <c r="AG74" s="281" t="s">
        <v>92</v>
      </c>
      <c r="AH74" s="281"/>
      <c r="AI74" s="281"/>
      <c r="AJ74" s="281"/>
      <c r="AK74" s="281"/>
      <c r="AL74" s="281"/>
      <c r="AM74" s="281"/>
      <c r="AN74" s="281"/>
      <c r="AO74" s="282"/>
      <c r="AQ74" s="141"/>
      <c r="AR74" s="86" t="str">
        <f>$CH$74</f>
        <v>No.11未入力</v>
      </c>
      <c r="AS74" s="83"/>
      <c r="AT74" s="83"/>
      <c r="AU74" s="83"/>
      <c r="AV74" s="83"/>
      <c r="AW74" s="83"/>
      <c r="AX74" s="83"/>
      <c r="AY74" s="83"/>
      <c r="AZ74" s="83"/>
      <c r="BA74" s="83"/>
      <c r="BB74" s="83"/>
      <c r="BC74" s="83"/>
      <c r="BD74" s="83"/>
      <c r="BE74" s="83"/>
      <c r="BF74" s="83"/>
      <c r="BG74" s="83"/>
      <c r="BH74" s="83"/>
      <c r="BI74" s="83"/>
      <c r="BJ74" s="132"/>
      <c r="BK74" s="85"/>
      <c r="BL74" s="78"/>
      <c r="BM74" s="78"/>
      <c r="BN74" s="78"/>
      <c r="BO74" s="78"/>
      <c r="BP74" s="78"/>
      <c r="BQ74" s="78"/>
      <c r="BR74" s="78"/>
      <c r="BS74" s="77"/>
      <c r="BT74" s="1"/>
      <c r="BU74" s="1"/>
      <c r="BV74" s="1"/>
      <c r="CA74" s="156" t="s">
        <v>713</v>
      </c>
      <c r="CB74" s="151" t="s">
        <v>232</v>
      </c>
      <c r="CC74" s="164"/>
      <c r="CD74" s="7" t="s">
        <v>220</v>
      </c>
      <c r="CE74" s="378" t="b">
        <v>0</v>
      </c>
      <c r="CF74" s="98"/>
      <c r="CG74" s="7">
        <f t="shared" ref="CG74:CG105" si="8">IF(CE74=TRUE,1,0)</f>
        <v>0</v>
      </c>
      <c r="CH74" s="141" t="str">
        <f>IF(AND(CG74=0,CG77=0,CG80=0,CG81=0),"No.11未入力",IF(AND(CG74=1,CG75=0,CG76=0),"No.11全員・一部未入力",IF(AND(CG75=1,CG76=1),"No.11全員・一部重複選択","")))</f>
        <v>No.11未入力</v>
      </c>
      <c r="CI74" s="130" t="s">
        <v>708</v>
      </c>
      <c r="CJ74" s="98"/>
    </row>
    <row r="75" spans="1:88" ht="16.5" customHeight="1" x14ac:dyDescent="0.15">
      <c r="A75" s="535"/>
      <c r="B75" s="536"/>
      <c r="C75" s="387"/>
      <c r="D75" s="387"/>
      <c r="E75" s="387"/>
      <c r="F75" s="387"/>
      <c r="G75" s="387"/>
      <c r="H75" s="387"/>
      <c r="I75" s="387"/>
      <c r="J75" s="387"/>
      <c r="K75" s="285"/>
      <c r="L75" s="285"/>
      <c r="M75" s="285" t="s">
        <v>104</v>
      </c>
      <c r="N75" s="285"/>
      <c r="O75" s="285"/>
      <c r="P75" s="285"/>
      <c r="Q75" s="285"/>
      <c r="R75" s="285"/>
      <c r="S75" s="242"/>
      <c r="T75" s="242"/>
      <c r="U75" s="285" t="s">
        <v>89</v>
      </c>
      <c r="V75" s="295" t="s">
        <v>35</v>
      </c>
      <c r="W75" s="296" t="s">
        <v>83</v>
      </c>
      <c r="X75" s="285"/>
      <c r="Y75" s="565"/>
      <c r="Z75" s="565"/>
      <c r="AA75" s="565"/>
      <c r="AB75" s="565"/>
      <c r="AC75" s="565"/>
      <c r="AD75" s="297" t="s">
        <v>84</v>
      </c>
      <c r="AE75" s="285"/>
      <c r="AF75" s="566"/>
      <c r="AG75" s="566"/>
      <c r="AH75" s="566"/>
      <c r="AI75" s="566"/>
      <c r="AJ75" s="566"/>
      <c r="AK75" s="566"/>
      <c r="AL75" s="566"/>
      <c r="AM75" s="566"/>
      <c r="AN75" s="566"/>
      <c r="AO75" s="286" t="s">
        <v>9</v>
      </c>
      <c r="AQ75" s="133"/>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378" t="b">
        <v>0</v>
      </c>
      <c r="CF75" s="98"/>
      <c r="CG75" s="7">
        <f t="shared" si="8"/>
        <v>0</v>
      </c>
      <c r="CH75" s="129" t="str">
        <f>IF(AND(CG77=1,OR(CG78=0,CG79=0)),"No.11回数・方法未入力","")</f>
        <v/>
      </c>
      <c r="CI75" s="130" t="s">
        <v>714</v>
      </c>
      <c r="CJ75" s="98"/>
    </row>
    <row r="76" spans="1:88" ht="16.5" customHeight="1" x14ac:dyDescent="0.15">
      <c r="A76" s="535"/>
      <c r="B76" s="536"/>
      <c r="C76" s="387"/>
      <c r="D76" s="387"/>
      <c r="E76" s="387"/>
      <c r="F76" s="387"/>
      <c r="G76" s="387"/>
      <c r="H76" s="387"/>
      <c r="I76" s="387"/>
      <c r="J76" s="387"/>
      <c r="K76" s="285"/>
      <c r="L76" s="285"/>
      <c r="M76" s="285" t="s">
        <v>38</v>
      </c>
      <c r="N76" s="285"/>
      <c r="O76" s="285"/>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7"/>
      <c r="AM76" s="567"/>
      <c r="AN76" s="567"/>
      <c r="AO76" s="286" t="s">
        <v>9</v>
      </c>
      <c r="AQ76" s="133"/>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378" t="b">
        <v>0</v>
      </c>
      <c r="CF76" s="98"/>
      <c r="CG76" s="7">
        <f t="shared" si="8"/>
        <v>0</v>
      </c>
      <c r="CH76" s="129" t="str">
        <f>IF(AND(CG80=1,P76=""),"No.11その他内容未入力","")</f>
        <v/>
      </c>
      <c r="CI76" s="130" t="s">
        <v>708</v>
      </c>
      <c r="CJ76" s="98"/>
    </row>
    <row r="77" spans="1:88" ht="16.5" customHeight="1" thickBot="1" x14ac:dyDescent="0.2">
      <c r="A77" s="537"/>
      <c r="B77" s="538"/>
      <c r="C77" s="552"/>
      <c r="D77" s="552"/>
      <c r="E77" s="552"/>
      <c r="F77" s="552"/>
      <c r="G77" s="552"/>
      <c r="H77" s="552"/>
      <c r="I77" s="552"/>
      <c r="J77" s="552"/>
      <c r="K77" s="283"/>
      <c r="L77" s="283"/>
      <c r="M77" s="283" t="s">
        <v>41</v>
      </c>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0"/>
      <c r="AQ77" s="133"/>
      <c r="AR77" s="81" t="str">
        <f>$CH$77</f>
        <v/>
      </c>
      <c r="AS77" s="85"/>
      <c r="AT77" s="85"/>
      <c r="AU77" s="85"/>
      <c r="AV77" s="85"/>
      <c r="AW77" s="85"/>
      <c r="AX77" s="85"/>
      <c r="AY77" s="85"/>
      <c r="AZ77" s="85"/>
      <c r="BA77" s="85"/>
      <c r="BB77" s="85"/>
      <c r="BC77" s="85"/>
      <c r="BD77" s="85"/>
      <c r="BE77" s="85"/>
      <c r="BF77" s="134"/>
      <c r="BG77" s="85"/>
      <c r="BH77" s="85"/>
      <c r="BI77" s="85"/>
      <c r="BJ77" s="91"/>
      <c r="BK77" s="85"/>
      <c r="BL77" s="78"/>
      <c r="BM77" s="78"/>
      <c r="BN77" s="78"/>
      <c r="BO77" s="78"/>
      <c r="BP77" s="78"/>
      <c r="BQ77" s="78"/>
      <c r="BR77" s="78"/>
      <c r="BS77" s="77"/>
      <c r="BT77" s="1"/>
      <c r="BU77" s="1"/>
      <c r="BV77" s="1"/>
      <c r="CA77" s="123"/>
      <c r="CB77" s="124"/>
      <c r="CC77" s="125"/>
      <c r="CD77" s="7" t="s">
        <v>223</v>
      </c>
      <c r="CE77" s="378" t="b">
        <v>0</v>
      </c>
      <c r="CF77" s="98"/>
      <c r="CG77" s="7">
        <f t="shared" si="8"/>
        <v>0</v>
      </c>
      <c r="CH77" s="129" t="str">
        <f>IF(AND(OR(CG74=1,CG77=1,CG80=1),CG81=1),"No.11矛盾選択","")</f>
        <v/>
      </c>
      <c r="CI77" s="130" t="s">
        <v>708</v>
      </c>
      <c r="CJ77" s="98"/>
    </row>
    <row r="78" spans="1:88" ht="16.5" customHeight="1" x14ac:dyDescent="0.15">
      <c r="A78" s="533" t="s">
        <v>697</v>
      </c>
      <c r="B78" s="563"/>
      <c r="C78" s="564" t="s">
        <v>704</v>
      </c>
      <c r="D78" s="564"/>
      <c r="E78" s="564"/>
      <c r="F78" s="564"/>
      <c r="G78" s="564"/>
      <c r="H78" s="564"/>
      <c r="I78" s="564"/>
      <c r="J78" s="564"/>
      <c r="K78" s="281"/>
      <c r="L78" s="281"/>
      <c r="M78" s="281" t="s">
        <v>106</v>
      </c>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2"/>
      <c r="AQ78" s="141"/>
      <c r="AR78" s="86" t="str">
        <f>$CH$82</f>
        <v>No.12未入力</v>
      </c>
      <c r="AS78" s="83"/>
      <c r="AT78" s="83"/>
      <c r="AU78" s="83"/>
      <c r="AV78" s="83"/>
      <c r="AW78" s="83"/>
      <c r="AX78" s="83"/>
      <c r="AY78" s="83"/>
      <c r="AZ78" s="83"/>
      <c r="BA78" s="83"/>
      <c r="BB78" s="83"/>
      <c r="BC78" s="83"/>
      <c r="BD78" s="83"/>
      <c r="BE78" s="83"/>
      <c r="BF78" s="83"/>
      <c r="BG78" s="83"/>
      <c r="BH78" s="83"/>
      <c r="BI78" s="83"/>
      <c r="BJ78" s="132"/>
      <c r="BK78" s="85"/>
      <c r="BL78" s="78"/>
      <c r="BM78" s="78"/>
      <c r="BN78" s="78"/>
      <c r="BO78" s="78"/>
      <c r="BP78" s="78"/>
      <c r="BQ78" s="78"/>
      <c r="BR78" s="78"/>
      <c r="BS78" s="77"/>
      <c r="BT78" s="1"/>
      <c r="BU78" s="1"/>
      <c r="BV78" s="1"/>
      <c r="CA78" s="123"/>
      <c r="CB78" s="124"/>
      <c r="CC78" s="125"/>
      <c r="CD78" s="7" t="s">
        <v>225</v>
      </c>
      <c r="CE78" s="379" t="str">
        <f>IF(Y75="","FALSE","TRUE")</f>
        <v>FALSE</v>
      </c>
      <c r="CF78" s="98"/>
      <c r="CG78" s="7">
        <f>IF(CE78="TRUE",1,0)</f>
        <v>0</v>
      </c>
      <c r="CH78" s="129"/>
      <c r="CI78" s="130"/>
      <c r="CJ78" s="98"/>
    </row>
    <row r="79" spans="1:88" ht="16.5" customHeight="1" x14ac:dyDescent="0.15">
      <c r="A79" s="575"/>
      <c r="B79" s="576"/>
      <c r="C79" s="464"/>
      <c r="D79" s="464"/>
      <c r="E79" s="464"/>
      <c r="F79" s="464"/>
      <c r="G79" s="464"/>
      <c r="H79" s="464"/>
      <c r="I79" s="464"/>
      <c r="J79" s="464"/>
      <c r="K79" s="285"/>
      <c r="L79" s="285"/>
      <c r="M79" s="285"/>
      <c r="N79" s="285" t="s">
        <v>89</v>
      </c>
      <c r="O79" s="285" t="s">
        <v>108</v>
      </c>
      <c r="P79" s="285"/>
      <c r="Q79" s="285"/>
      <c r="R79" s="285"/>
      <c r="S79" s="285"/>
      <c r="T79" s="285"/>
      <c r="U79" s="285"/>
      <c r="V79" s="285"/>
      <c r="W79" s="285"/>
      <c r="X79" s="285" t="s">
        <v>109</v>
      </c>
      <c r="Y79" s="285"/>
      <c r="Z79" s="285"/>
      <c r="AA79" s="285"/>
      <c r="AB79" s="285" t="s">
        <v>69</v>
      </c>
      <c r="AC79" s="285"/>
      <c r="AD79" s="285"/>
      <c r="AE79" s="285"/>
      <c r="AF79" s="285"/>
      <c r="AG79" s="285" t="s">
        <v>110</v>
      </c>
      <c r="AH79" s="285"/>
      <c r="AI79" s="285"/>
      <c r="AJ79" s="285"/>
      <c r="AK79" s="285" t="s">
        <v>111</v>
      </c>
      <c r="AL79" s="285"/>
      <c r="AM79" s="285"/>
      <c r="AN79" s="285"/>
      <c r="AO79" s="286"/>
      <c r="AQ79" s="133"/>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379" t="str">
        <f>IF(AF75="","FALSE","TRUE")</f>
        <v>FALSE</v>
      </c>
      <c r="CF79" s="98"/>
      <c r="CG79" s="7">
        <f>IF(CE79="TRUE",1,0)</f>
        <v>0</v>
      </c>
      <c r="CH79" s="129"/>
      <c r="CI79" s="130"/>
      <c r="CJ79" s="98"/>
    </row>
    <row r="80" spans="1:88" ht="16.5" customHeight="1" x14ac:dyDescent="0.15">
      <c r="A80" s="575"/>
      <c r="B80" s="576"/>
      <c r="C80" s="568"/>
      <c r="D80" s="568"/>
      <c r="E80" s="568"/>
      <c r="F80" s="568"/>
      <c r="G80" s="568"/>
      <c r="H80" s="568"/>
      <c r="I80" s="568"/>
      <c r="J80" s="568"/>
      <c r="K80" s="275"/>
      <c r="L80" s="275"/>
      <c r="M80" s="275" t="s">
        <v>107</v>
      </c>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8"/>
      <c r="AQ80" s="142"/>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378" t="b">
        <v>0</v>
      </c>
      <c r="CF80" s="98"/>
      <c r="CG80" s="7">
        <f t="shared" si="8"/>
        <v>0</v>
      </c>
      <c r="CH80" s="165"/>
      <c r="CI80" s="130"/>
      <c r="CJ80" s="98"/>
    </row>
    <row r="81" spans="1:88" ht="16.5" customHeight="1" x14ac:dyDescent="0.15">
      <c r="A81" s="575"/>
      <c r="B81" s="576"/>
      <c r="C81" s="569" t="s">
        <v>833</v>
      </c>
      <c r="D81" s="569"/>
      <c r="E81" s="569"/>
      <c r="F81" s="569"/>
      <c r="G81" s="569"/>
      <c r="H81" s="569"/>
      <c r="I81" s="569"/>
      <c r="J81" s="569"/>
      <c r="K81" s="571" t="s">
        <v>834</v>
      </c>
      <c r="L81" s="571"/>
      <c r="M81" s="571"/>
      <c r="N81" s="571"/>
      <c r="O81" s="244"/>
      <c r="P81" s="244"/>
      <c r="Q81" s="298" t="s">
        <v>101</v>
      </c>
      <c r="R81" s="298" t="s">
        <v>99</v>
      </c>
      <c r="S81" s="298"/>
      <c r="T81" s="298" t="s">
        <v>112</v>
      </c>
      <c r="U81" s="298"/>
      <c r="V81" s="298"/>
      <c r="W81" s="298" t="s">
        <v>117</v>
      </c>
      <c r="X81" s="298"/>
      <c r="Y81" s="298"/>
      <c r="Z81" s="298" t="s">
        <v>116</v>
      </c>
      <c r="AA81" s="298"/>
      <c r="AB81" s="298" t="s">
        <v>163</v>
      </c>
      <c r="AC81" s="298"/>
      <c r="AD81" s="298"/>
      <c r="AE81" s="285"/>
      <c r="AF81" s="298"/>
      <c r="AG81" s="298"/>
      <c r="AH81" s="298"/>
      <c r="AI81" s="298"/>
      <c r="AJ81" s="298"/>
      <c r="AK81" s="298"/>
      <c r="AL81" s="298"/>
      <c r="AM81" s="298"/>
      <c r="AN81" s="298"/>
      <c r="AO81" s="299"/>
      <c r="AQ81" s="141"/>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2"/>
      <c r="BK81" s="85"/>
      <c r="BL81" s="78"/>
      <c r="BM81" s="78"/>
      <c r="BN81" s="78"/>
      <c r="BO81" s="78"/>
      <c r="BP81" s="78"/>
      <c r="BQ81" s="78"/>
      <c r="BR81" s="78"/>
      <c r="BS81" s="77"/>
      <c r="BT81" s="1"/>
      <c r="BU81" s="1"/>
      <c r="BV81" s="1"/>
      <c r="CA81" s="160"/>
      <c r="CB81" s="143"/>
      <c r="CC81" s="138"/>
      <c r="CD81" s="7" t="s">
        <v>227</v>
      </c>
      <c r="CE81" s="378" t="b">
        <v>0</v>
      </c>
      <c r="CF81" s="98"/>
      <c r="CG81" s="7">
        <f t="shared" si="8"/>
        <v>0</v>
      </c>
      <c r="CH81" s="165"/>
      <c r="CI81" s="131"/>
      <c r="CJ81" s="98"/>
    </row>
    <row r="82" spans="1:88" ht="16.5" customHeight="1" x14ac:dyDescent="0.15">
      <c r="A82" s="575"/>
      <c r="B82" s="576"/>
      <c r="C82" s="464"/>
      <c r="D82" s="464"/>
      <c r="E82" s="464"/>
      <c r="F82" s="464"/>
      <c r="G82" s="464"/>
      <c r="H82" s="464"/>
      <c r="I82" s="464"/>
      <c r="J82" s="464"/>
      <c r="K82" s="572"/>
      <c r="L82" s="572"/>
      <c r="M82" s="572"/>
      <c r="N82" s="572"/>
      <c r="O82" s="243"/>
      <c r="P82" s="275"/>
      <c r="Q82" s="275"/>
      <c r="R82" s="300" t="s">
        <v>118</v>
      </c>
      <c r="S82" s="300"/>
      <c r="T82" s="300"/>
      <c r="U82" s="300"/>
      <c r="V82" s="300"/>
      <c r="W82" s="300"/>
      <c r="X82" s="300"/>
      <c r="Y82" s="275"/>
      <c r="Z82" s="300" t="s">
        <v>112</v>
      </c>
      <c r="AA82" s="300"/>
      <c r="AB82" s="573"/>
      <c r="AC82" s="573"/>
      <c r="AD82" s="300" t="s">
        <v>113</v>
      </c>
      <c r="AE82" s="300"/>
      <c r="AF82" s="300"/>
      <c r="AG82" s="300" t="s">
        <v>115</v>
      </c>
      <c r="AH82" s="300"/>
      <c r="AI82" s="573"/>
      <c r="AJ82" s="573"/>
      <c r="AK82" s="300" t="s">
        <v>113</v>
      </c>
      <c r="AL82" s="275"/>
      <c r="AM82" s="275"/>
      <c r="AN82" s="275"/>
      <c r="AO82" s="278"/>
      <c r="AQ82" s="133"/>
      <c r="AR82" s="81" t="str">
        <f>$CH$90</f>
        <v/>
      </c>
      <c r="AS82" s="85"/>
      <c r="AT82" s="85"/>
      <c r="AU82" s="85"/>
      <c r="AV82" s="85"/>
      <c r="AW82" s="85"/>
      <c r="AX82" s="85"/>
      <c r="AY82" s="85"/>
      <c r="AZ82" s="85"/>
      <c r="BA82" s="85" t="str">
        <f>$CH$91</f>
        <v/>
      </c>
      <c r="BB82" s="85"/>
      <c r="BC82" s="85"/>
      <c r="BD82" s="85"/>
      <c r="BE82" s="85"/>
      <c r="BF82" s="134"/>
      <c r="BG82" s="85"/>
      <c r="BH82" s="85"/>
      <c r="BI82" s="85"/>
      <c r="BJ82" s="91"/>
      <c r="BK82" s="85"/>
      <c r="BL82" s="85"/>
      <c r="BM82" s="85"/>
      <c r="BN82" s="78"/>
      <c r="BO82" s="78"/>
      <c r="BP82" s="78"/>
      <c r="BQ82" s="78"/>
      <c r="BR82" s="78"/>
      <c r="BS82" s="77"/>
      <c r="BT82" s="1"/>
      <c r="BU82" s="1"/>
      <c r="BV82" s="1"/>
      <c r="CA82" s="156" t="s">
        <v>715</v>
      </c>
      <c r="CB82" s="151" t="s">
        <v>234</v>
      </c>
      <c r="CC82" s="164"/>
      <c r="CD82" s="7" t="s">
        <v>235</v>
      </c>
      <c r="CE82" s="378" t="b">
        <v>0</v>
      </c>
      <c r="CF82" s="98"/>
      <c r="CG82" s="7">
        <f t="shared" si="8"/>
        <v>0</v>
      </c>
      <c r="CH82" s="137" t="str">
        <f>IF(AND(CG82=0,CG87=0),"No.12未入力",IF(AND(CG82=1,CG83=0,CG84=0,CG85=0,CG86=0),"No.12表示項目未入力",""))</f>
        <v>No.12未入力</v>
      </c>
      <c r="CI82" s="130" t="s">
        <v>708</v>
      </c>
      <c r="CJ82" s="98"/>
    </row>
    <row r="83" spans="1:88" ht="16.5" customHeight="1" x14ac:dyDescent="0.15">
      <c r="A83" s="575"/>
      <c r="B83" s="576"/>
      <c r="C83" s="464"/>
      <c r="D83" s="464"/>
      <c r="E83" s="464"/>
      <c r="F83" s="464"/>
      <c r="G83" s="464"/>
      <c r="H83" s="464"/>
      <c r="I83" s="464"/>
      <c r="J83" s="464"/>
      <c r="K83" s="410" t="s">
        <v>835</v>
      </c>
      <c r="L83" s="410"/>
      <c r="M83" s="410"/>
      <c r="N83" s="410"/>
      <c r="O83" s="242"/>
      <c r="P83" s="285"/>
      <c r="Q83" s="285" t="s">
        <v>101</v>
      </c>
      <c r="R83" s="298" t="s">
        <v>116</v>
      </c>
      <c r="S83" s="298"/>
      <c r="T83" s="298" t="s">
        <v>162</v>
      </c>
      <c r="U83" s="298"/>
      <c r="V83" s="285"/>
      <c r="W83" s="285"/>
      <c r="X83" s="285"/>
      <c r="Y83" s="285"/>
      <c r="Z83" s="285"/>
      <c r="AA83" s="285"/>
      <c r="AB83" s="285"/>
      <c r="AC83" s="285"/>
      <c r="AD83" s="285"/>
      <c r="AE83" s="285"/>
      <c r="AF83" s="285"/>
      <c r="AG83" s="285"/>
      <c r="AH83" s="285"/>
      <c r="AI83" s="285"/>
      <c r="AJ83" s="285"/>
      <c r="AK83" s="285"/>
      <c r="AL83" s="285"/>
      <c r="AM83" s="285"/>
      <c r="AN83" s="285"/>
      <c r="AO83" s="286"/>
      <c r="AQ83" s="141"/>
      <c r="AR83" s="86" t="str">
        <f>$CH$94</f>
        <v>No.13情報提供未入力</v>
      </c>
      <c r="AS83" s="83"/>
      <c r="AT83" s="83"/>
      <c r="AU83" s="83"/>
      <c r="AV83" s="83"/>
      <c r="AW83" s="83"/>
      <c r="AX83" s="83"/>
      <c r="AY83" s="83"/>
      <c r="AZ83" s="83"/>
      <c r="BA83" s="83"/>
      <c r="BB83" s="83"/>
      <c r="BC83" s="83"/>
      <c r="BD83" s="83"/>
      <c r="BE83" s="83"/>
      <c r="BF83" s="83"/>
      <c r="BG83" s="83"/>
      <c r="BH83" s="83"/>
      <c r="BI83" s="83"/>
      <c r="BJ83" s="132"/>
      <c r="BK83" s="85"/>
      <c r="BL83" s="85"/>
      <c r="BM83" s="85"/>
      <c r="BN83" s="78"/>
      <c r="BO83" s="78"/>
      <c r="BP83" s="78"/>
      <c r="BQ83" s="78"/>
      <c r="BR83" s="78"/>
      <c r="BS83" s="77"/>
      <c r="BT83" s="1"/>
      <c r="BU83" s="1"/>
      <c r="BV83" s="1"/>
      <c r="CA83" s="123"/>
      <c r="CB83" s="124"/>
      <c r="CC83" s="125"/>
      <c r="CD83" s="7" t="s">
        <v>237</v>
      </c>
      <c r="CE83" s="378" t="b">
        <v>0</v>
      </c>
      <c r="CF83" s="98"/>
      <c r="CG83" s="7">
        <f t="shared" si="8"/>
        <v>0</v>
      </c>
      <c r="CH83" s="129" t="str">
        <f>IF(AND(CG82=1,CG87=1),"No.12 選択矛盾",IF(AND(CG87=1,OR(CG83=1,CG84=1,CG85=1,CG86=1)),"No.12選択矛盾",""))</f>
        <v/>
      </c>
      <c r="CI83" s="130" t="s">
        <v>716</v>
      </c>
      <c r="CJ83" s="98"/>
    </row>
    <row r="84" spans="1:88" ht="16.5" customHeight="1" x14ac:dyDescent="0.15">
      <c r="A84" s="575"/>
      <c r="B84" s="576"/>
      <c r="C84" s="464"/>
      <c r="D84" s="464"/>
      <c r="E84" s="464"/>
      <c r="F84" s="464"/>
      <c r="G84" s="464"/>
      <c r="H84" s="464"/>
      <c r="I84" s="464"/>
      <c r="J84" s="464"/>
      <c r="K84" s="386"/>
      <c r="L84" s="386"/>
      <c r="M84" s="386"/>
      <c r="N84" s="386"/>
      <c r="O84" s="242"/>
      <c r="P84" s="285"/>
      <c r="Q84" s="285"/>
      <c r="R84" s="301" t="s">
        <v>147</v>
      </c>
      <c r="S84" s="285"/>
      <c r="T84" s="285"/>
      <c r="U84" s="285"/>
      <c r="V84" s="285"/>
      <c r="W84" s="285"/>
      <c r="X84" s="285"/>
      <c r="Y84" s="285" t="s">
        <v>158</v>
      </c>
      <c r="Z84" s="285"/>
      <c r="AA84" s="285"/>
      <c r="AB84" s="285"/>
      <c r="AC84" s="285"/>
      <c r="AD84" s="285" t="s">
        <v>160</v>
      </c>
      <c r="AE84" s="285"/>
      <c r="AF84" s="285"/>
      <c r="AG84" s="285"/>
      <c r="AH84" s="285"/>
      <c r="AI84" s="285" t="s">
        <v>161</v>
      </c>
      <c r="AJ84" s="285"/>
      <c r="AK84" s="285"/>
      <c r="AL84" s="285"/>
      <c r="AM84" s="285"/>
      <c r="AN84" s="285"/>
      <c r="AO84" s="286"/>
      <c r="AQ84" s="133"/>
      <c r="AR84" s="81" t="str">
        <f>$CH$95</f>
        <v/>
      </c>
      <c r="AS84" s="85"/>
      <c r="AT84" s="85"/>
      <c r="AU84" s="85"/>
      <c r="AV84" s="85"/>
      <c r="AW84" s="85"/>
      <c r="AX84" s="85"/>
      <c r="AY84" s="134"/>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378" t="b">
        <v>0</v>
      </c>
      <c r="CF84" s="98"/>
      <c r="CG84" s="7">
        <f t="shared" si="8"/>
        <v>0</v>
      </c>
      <c r="CH84" s="165"/>
      <c r="CI84" s="130"/>
      <c r="CJ84" s="98"/>
    </row>
    <row r="85" spans="1:88" ht="16.5" customHeight="1" x14ac:dyDescent="0.15">
      <c r="A85" s="575"/>
      <c r="B85" s="576"/>
      <c r="C85" s="464"/>
      <c r="D85" s="464"/>
      <c r="E85" s="464"/>
      <c r="F85" s="464"/>
      <c r="G85" s="464"/>
      <c r="H85" s="464"/>
      <c r="I85" s="464"/>
      <c r="J85" s="464"/>
      <c r="K85" s="386"/>
      <c r="L85" s="386"/>
      <c r="M85" s="386"/>
      <c r="N85" s="386"/>
      <c r="O85" s="242"/>
      <c r="P85" s="285"/>
      <c r="Q85" s="285"/>
      <c r="R85" s="285"/>
      <c r="S85" s="285"/>
      <c r="T85" s="285"/>
      <c r="U85" s="285"/>
      <c r="V85" s="285"/>
      <c r="W85" s="285"/>
      <c r="X85" s="285"/>
      <c r="Y85" s="285" t="s">
        <v>164</v>
      </c>
      <c r="Z85" s="285"/>
      <c r="AA85" s="285"/>
      <c r="AB85" s="285"/>
      <c r="AC85" s="285"/>
      <c r="AD85" s="285"/>
      <c r="AE85" s="285"/>
      <c r="AF85" s="285"/>
      <c r="AG85" s="285"/>
      <c r="AH85" s="285"/>
      <c r="AI85" s="285" t="s">
        <v>165</v>
      </c>
      <c r="AJ85" s="285"/>
      <c r="AK85" s="285"/>
      <c r="AL85" s="285"/>
      <c r="AM85" s="285"/>
      <c r="AN85" s="285"/>
      <c r="AO85" s="286"/>
      <c r="AQ85" s="133"/>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378" t="b">
        <v>0</v>
      </c>
      <c r="CF85" s="98"/>
      <c r="CG85" s="7">
        <f t="shared" si="8"/>
        <v>0</v>
      </c>
      <c r="CH85" s="129"/>
      <c r="CI85" s="130"/>
      <c r="CJ85" s="98"/>
    </row>
    <row r="86" spans="1:88" ht="16.5" customHeight="1" thickBot="1" x14ac:dyDescent="0.2">
      <c r="A86" s="577"/>
      <c r="B86" s="578"/>
      <c r="C86" s="570"/>
      <c r="D86" s="570"/>
      <c r="E86" s="570"/>
      <c r="F86" s="570"/>
      <c r="G86" s="570"/>
      <c r="H86" s="570"/>
      <c r="I86" s="570"/>
      <c r="J86" s="570"/>
      <c r="K86" s="574"/>
      <c r="L86" s="574"/>
      <c r="M86" s="574"/>
      <c r="N86" s="574"/>
      <c r="O86" s="302"/>
      <c r="P86" s="283"/>
      <c r="Q86" s="283"/>
      <c r="R86" s="283"/>
      <c r="S86" s="283"/>
      <c r="T86" s="283"/>
      <c r="U86" s="283"/>
      <c r="V86" s="283"/>
      <c r="W86" s="283"/>
      <c r="X86" s="283"/>
      <c r="Y86" s="283" t="s">
        <v>254</v>
      </c>
      <c r="Z86" s="294"/>
      <c r="AA86" s="283"/>
      <c r="AB86" s="303"/>
      <c r="AC86" s="546"/>
      <c r="AD86" s="546"/>
      <c r="AE86" s="546"/>
      <c r="AF86" s="546"/>
      <c r="AG86" s="546"/>
      <c r="AH86" s="546"/>
      <c r="AI86" s="546"/>
      <c r="AJ86" s="546"/>
      <c r="AK86" s="546"/>
      <c r="AL86" s="546"/>
      <c r="AM86" s="546"/>
      <c r="AN86" s="546"/>
      <c r="AO86" s="280" t="s">
        <v>159</v>
      </c>
      <c r="AQ86" s="142"/>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378" t="b">
        <v>0</v>
      </c>
      <c r="CF86" s="98"/>
      <c r="CG86" s="7">
        <f t="shared" si="8"/>
        <v>0</v>
      </c>
      <c r="CH86" s="129"/>
      <c r="CI86" s="130"/>
      <c r="CJ86" s="98"/>
    </row>
    <row r="87" spans="1:88" ht="16.5" customHeight="1" x14ac:dyDescent="0.15">
      <c r="A87" s="547" t="s">
        <v>132</v>
      </c>
      <c r="B87" s="548"/>
      <c r="C87" s="551" t="s">
        <v>705</v>
      </c>
      <c r="D87" s="551"/>
      <c r="E87" s="551"/>
      <c r="F87" s="551"/>
      <c r="G87" s="551"/>
      <c r="H87" s="551"/>
      <c r="I87" s="551"/>
      <c r="J87" s="551"/>
      <c r="K87" s="553" t="s">
        <v>119</v>
      </c>
      <c r="L87" s="553"/>
      <c r="M87" s="553"/>
      <c r="N87" s="553"/>
      <c r="O87" s="553"/>
      <c r="P87" s="553"/>
      <c r="Q87" s="281"/>
      <c r="R87" s="281" t="s">
        <v>101</v>
      </c>
      <c r="S87" s="281" t="s">
        <v>40</v>
      </c>
      <c r="T87" s="281"/>
      <c r="U87" s="281" t="s">
        <v>163</v>
      </c>
      <c r="V87" s="281"/>
      <c r="W87" s="281"/>
      <c r="X87" s="281"/>
      <c r="Y87" s="304" t="s">
        <v>120</v>
      </c>
      <c r="Z87" s="304"/>
      <c r="AA87" s="304"/>
      <c r="AB87" s="304"/>
      <c r="AC87" s="304"/>
      <c r="AD87" s="304"/>
      <c r="AE87" s="304"/>
      <c r="AF87" s="281"/>
      <c r="AG87" s="281"/>
      <c r="AH87" s="281" t="s">
        <v>101</v>
      </c>
      <c r="AI87" s="281" t="s">
        <v>40</v>
      </c>
      <c r="AJ87" s="281"/>
      <c r="AK87" s="281" t="s">
        <v>163</v>
      </c>
      <c r="AL87" s="281"/>
      <c r="AM87" s="281"/>
      <c r="AN87" s="281"/>
      <c r="AO87" s="282"/>
      <c r="AQ87" s="141"/>
      <c r="AR87" s="86" t="str">
        <f>$CH$102</f>
        <v>No.14業務委託未入力</v>
      </c>
      <c r="AS87" s="83"/>
      <c r="AT87" s="83"/>
      <c r="AU87" s="83"/>
      <c r="AV87" s="83"/>
      <c r="AW87" s="83"/>
      <c r="AX87" s="83"/>
      <c r="AY87" s="83"/>
      <c r="AZ87" s="83"/>
      <c r="BA87" s="136" t="str">
        <f>$CH$104</f>
        <v/>
      </c>
      <c r="BB87" s="83"/>
      <c r="BC87" s="83"/>
      <c r="BD87" s="83"/>
      <c r="BE87" s="83"/>
      <c r="BF87" s="83"/>
      <c r="BG87" s="83"/>
      <c r="BH87" s="83"/>
      <c r="BI87" s="83"/>
      <c r="BJ87" s="132"/>
      <c r="BK87" s="85"/>
      <c r="BL87" s="78"/>
      <c r="BM87" s="78"/>
      <c r="BN87" s="78"/>
      <c r="BO87" s="78"/>
      <c r="BP87" s="78"/>
      <c r="BQ87" s="78"/>
      <c r="BR87" s="78"/>
      <c r="BS87" s="77"/>
      <c r="BT87" s="1"/>
      <c r="BU87" s="1"/>
      <c r="BV87" s="1"/>
      <c r="CA87" s="160"/>
      <c r="CB87" s="143"/>
      <c r="CC87" s="138"/>
      <c r="CD87" s="7" t="s">
        <v>236</v>
      </c>
      <c r="CE87" s="378" t="b">
        <v>0</v>
      </c>
      <c r="CF87" s="98"/>
      <c r="CG87" s="7">
        <f t="shared" si="8"/>
        <v>0</v>
      </c>
      <c r="CH87" s="145"/>
      <c r="CI87" s="131"/>
      <c r="CJ87" s="98"/>
    </row>
    <row r="88" spans="1:88" ht="16.5" customHeight="1" thickBot="1" x14ac:dyDescent="0.2">
      <c r="A88" s="549"/>
      <c r="B88" s="550"/>
      <c r="C88" s="552"/>
      <c r="D88" s="552"/>
      <c r="E88" s="552"/>
      <c r="F88" s="552"/>
      <c r="G88" s="552"/>
      <c r="H88" s="552"/>
      <c r="I88" s="552"/>
      <c r="J88" s="552"/>
      <c r="K88" s="554" t="s">
        <v>864</v>
      </c>
      <c r="L88" s="554"/>
      <c r="M88" s="554"/>
      <c r="N88" s="554"/>
      <c r="O88" s="554"/>
      <c r="P88" s="554"/>
      <c r="Q88" s="561"/>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356" t="s">
        <v>865</v>
      </c>
      <c r="AQ88" s="142"/>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6" t="s">
        <v>718</v>
      </c>
      <c r="CB88" s="156" t="s">
        <v>241</v>
      </c>
      <c r="CC88" s="156" t="s">
        <v>242</v>
      </c>
      <c r="CD88" s="7" t="s">
        <v>230</v>
      </c>
      <c r="CE88" s="378" t="b">
        <v>0</v>
      </c>
      <c r="CF88" s="98"/>
      <c r="CG88" s="7">
        <f t="shared" si="8"/>
        <v>0</v>
      </c>
      <c r="CH88" s="137" t="str">
        <f>IF(AND(CG88=0,CG93=0),"No.13栄養指導未入力",IF(AND(CG88=1,CG89=0,CG90=0),"No.13個人集団未入力",""))</f>
        <v>No.13栄養指導未入力</v>
      </c>
      <c r="CI88" s="130" t="s">
        <v>708</v>
      </c>
      <c r="CJ88" s="98"/>
    </row>
    <row r="89" spans="1:88" ht="16.5" customHeight="1" x14ac:dyDescent="0.15">
      <c r="A89" s="547" t="s">
        <v>133</v>
      </c>
      <c r="B89" s="555"/>
      <c r="C89" s="305" t="s">
        <v>836</v>
      </c>
      <c r="D89" s="306"/>
      <c r="E89" s="306"/>
      <c r="F89" s="306"/>
      <c r="G89" s="306"/>
      <c r="H89" s="306"/>
      <c r="I89" s="306"/>
      <c r="J89" s="306"/>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2"/>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378" t="b">
        <v>0</v>
      </c>
      <c r="CF89" s="98"/>
      <c r="CG89" s="7">
        <f t="shared" si="8"/>
        <v>0</v>
      </c>
      <c r="CH89" s="129" t="str">
        <f>IF(AND(CG93=1,OR(CG88=1,CG89=1,CG90=1)),"No.13 選択矛盾","")</f>
        <v/>
      </c>
      <c r="CI89" s="130" t="s">
        <v>708</v>
      </c>
      <c r="CJ89" s="98"/>
    </row>
    <row r="90" spans="1:88" ht="16.5" customHeight="1" x14ac:dyDescent="0.15">
      <c r="A90" s="556"/>
      <c r="B90" s="557"/>
      <c r="C90" s="275"/>
      <c r="D90" s="275" t="s">
        <v>134</v>
      </c>
      <c r="E90" s="275"/>
      <c r="F90" s="275"/>
      <c r="G90" s="275"/>
      <c r="H90" s="275"/>
      <c r="I90" s="275"/>
      <c r="J90" s="275"/>
      <c r="K90" s="275" t="s">
        <v>101</v>
      </c>
      <c r="L90" s="275" t="s">
        <v>40</v>
      </c>
      <c r="M90" s="275"/>
      <c r="N90" s="275" t="s">
        <v>102</v>
      </c>
      <c r="O90" s="275"/>
      <c r="P90" s="275"/>
      <c r="Q90" s="275" t="s">
        <v>121</v>
      </c>
      <c r="R90" s="275"/>
      <c r="S90" s="275"/>
      <c r="T90" s="275"/>
      <c r="U90" s="275" t="s">
        <v>101</v>
      </c>
      <c r="V90" s="275" t="s">
        <v>40</v>
      </c>
      <c r="W90" s="275"/>
      <c r="X90" s="275" t="s">
        <v>102</v>
      </c>
      <c r="Y90" s="275"/>
      <c r="Z90" s="275"/>
      <c r="AA90" s="275" t="s">
        <v>122</v>
      </c>
      <c r="AB90" s="275"/>
      <c r="AC90" s="275"/>
      <c r="AD90" s="275"/>
      <c r="AE90" s="275"/>
      <c r="AF90" s="275"/>
      <c r="AG90" s="275"/>
      <c r="AH90" s="275" t="s">
        <v>101</v>
      </c>
      <c r="AI90" s="275" t="s">
        <v>40</v>
      </c>
      <c r="AJ90" s="275"/>
      <c r="AK90" s="275" t="s">
        <v>102</v>
      </c>
      <c r="AL90" s="275"/>
      <c r="AM90" s="275"/>
      <c r="AN90" s="275"/>
      <c r="AO90" s="278"/>
      <c r="AQ90" s="141"/>
      <c r="AR90" s="86" t="str">
        <f>$CH$107</f>
        <v>No.15ﾏﾆｭｱﾙ未入力</v>
      </c>
      <c r="AS90" s="83"/>
      <c r="AT90" s="83"/>
      <c r="AU90" s="83"/>
      <c r="AV90" s="83"/>
      <c r="AW90" s="83"/>
      <c r="AX90" s="83"/>
      <c r="AY90" s="83"/>
      <c r="AZ90" s="83"/>
      <c r="BA90" s="83"/>
      <c r="BB90" s="83"/>
      <c r="BC90" s="83"/>
      <c r="BD90" s="83"/>
      <c r="BE90" s="83"/>
      <c r="BF90" s="83"/>
      <c r="BG90" s="83"/>
      <c r="BH90" s="136"/>
      <c r="BI90" s="83"/>
      <c r="BJ90" s="132"/>
      <c r="BK90" s="85"/>
      <c r="BL90" s="78"/>
      <c r="BM90" s="78"/>
      <c r="BN90" s="78"/>
      <c r="BO90" s="78"/>
      <c r="BP90" s="78"/>
      <c r="BQ90" s="78"/>
      <c r="BR90" s="78"/>
      <c r="BS90" s="77"/>
      <c r="BT90" s="1"/>
      <c r="BU90" s="1"/>
      <c r="BV90" s="1"/>
      <c r="CA90" s="123"/>
      <c r="CB90" s="123"/>
      <c r="CC90" s="123"/>
      <c r="CD90" s="7" t="s">
        <v>244</v>
      </c>
      <c r="CE90" s="378" t="b">
        <v>0</v>
      </c>
      <c r="CF90" s="98"/>
      <c r="CG90" s="7">
        <f t="shared" si="8"/>
        <v>0</v>
      </c>
      <c r="CH90" s="165" t="str">
        <f>IF(AND(CG88=1,CG89=1,CG91=0),"No.13個人回数未入力","")</f>
        <v/>
      </c>
      <c r="CI90" s="130" t="s">
        <v>717</v>
      </c>
      <c r="CJ90" s="98"/>
    </row>
    <row r="91" spans="1:88" ht="16.5" customHeight="1" x14ac:dyDescent="0.15">
      <c r="A91" s="556"/>
      <c r="B91" s="557"/>
      <c r="C91" s="292" t="s">
        <v>837</v>
      </c>
      <c r="D91" s="307"/>
      <c r="E91" s="307"/>
      <c r="F91" s="307"/>
      <c r="G91" s="307"/>
      <c r="H91" s="307"/>
      <c r="I91" s="307"/>
      <c r="J91" s="307"/>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6"/>
      <c r="AQ91" s="142"/>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379" t="str">
        <f>IF(AB82="","FALSE","TRUE")</f>
        <v>FALSE</v>
      </c>
      <c r="CF91" s="98"/>
      <c r="CG91" s="7">
        <f>IF(CE91="TRUE",1,0)</f>
        <v>0</v>
      </c>
      <c r="CH91" s="357" t="str">
        <f>IF(AND(CG88=1,CG90=1,CG92=0),"No.13集団回数未入力","")</f>
        <v/>
      </c>
      <c r="CI91" s="355" t="s">
        <v>708</v>
      </c>
      <c r="CJ91" s="98"/>
    </row>
    <row r="92" spans="1:88" ht="16.5" customHeight="1" x14ac:dyDescent="0.15">
      <c r="A92" s="556"/>
      <c r="B92" s="557"/>
      <c r="C92" s="78"/>
      <c r="D92" s="491" t="s">
        <v>123</v>
      </c>
      <c r="E92" s="492"/>
      <c r="F92" s="492"/>
      <c r="G92" s="492"/>
      <c r="H92" s="492"/>
      <c r="I92" s="258" t="s">
        <v>124</v>
      </c>
      <c r="J92" s="258"/>
      <c r="K92" s="258"/>
      <c r="L92" s="258"/>
      <c r="M92" s="258"/>
      <c r="N92" s="268"/>
      <c r="O92" s="268" t="s">
        <v>101</v>
      </c>
      <c r="P92" s="268" t="s">
        <v>40</v>
      </c>
      <c r="Q92" s="268"/>
      <c r="R92" s="268" t="s">
        <v>163</v>
      </c>
      <c r="S92" s="268"/>
      <c r="T92" s="268"/>
      <c r="U92" s="495" t="s">
        <v>135</v>
      </c>
      <c r="V92" s="496"/>
      <c r="W92" s="496"/>
      <c r="X92" s="496"/>
      <c r="Y92" s="496"/>
      <c r="Z92" s="290" t="s">
        <v>125</v>
      </c>
      <c r="AA92" s="290"/>
      <c r="AB92" s="290"/>
      <c r="AC92" s="290"/>
      <c r="AD92" s="290"/>
      <c r="AE92" s="290"/>
      <c r="AF92" s="258"/>
      <c r="AG92" s="258" t="s">
        <v>101</v>
      </c>
      <c r="AH92" s="258" t="s">
        <v>154</v>
      </c>
      <c r="AI92" s="560" t="s">
        <v>817</v>
      </c>
      <c r="AJ92" s="560"/>
      <c r="AK92" s="517"/>
      <c r="AL92" s="517"/>
      <c r="AM92" s="290" t="s">
        <v>818</v>
      </c>
      <c r="AN92" s="308"/>
      <c r="AO92" s="309"/>
      <c r="AQ92" s="133"/>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4"/>
      <c r="BL92" s="78"/>
      <c r="BM92" s="78"/>
      <c r="BN92" s="78"/>
      <c r="BO92" s="78"/>
      <c r="BP92" s="78"/>
      <c r="BQ92" s="78"/>
      <c r="BR92" s="78"/>
      <c r="BS92" s="77"/>
      <c r="BT92" s="1"/>
      <c r="BU92" s="1"/>
      <c r="BV92" s="1"/>
      <c r="CA92" s="123"/>
      <c r="CB92" s="123"/>
      <c r="CC92" s="123"/>
      <c r="CD92" s="7" t="s">
        <v>247</v>
      </c>
      <c r="CE92" s="379" t="str">
        <f>IF(AI82="","FALSE","TRUE")</f>
        <v>FALSE</v>
      </c>
      <c r="CF92" s="98"/>
      <c r="CG92" s="7">
        <f>IF(CE92="TRUE",1,0)</f>
        <v>0</v>
      </c>
      <c r="CH92" s="129"/>
      <c r="CI92" s="130"/>
      <c r="CJ92" s="98"/>
    </row>
    <row r="93" spans="1:88" ht="16.5" customHeight="1" x14ac:dyDescent="0.15">
      <c r="A93" s="556"/>
      <c r="B93" s="557"/>
      <c r="C93" s="78"/>
      <c r="D93" s="493"/>
      <c r="E93" s="493"/>
      <c r="F93" s="493"/>
      <c r="G93" s="493"/>
      <c r="H93" s="493"/>
      <c r="I93" s="258" t="s">
        <v>126</v>
      </c>
      <c r="J93" s="258"/>
      <c r="K93" s="258"/>
      <c r="L93" s="258"/>
      <c r="M93" s="258"/>
      <c r="N93" s="258"/>
      <c r="O93" s="258" t="s">
        <v>101</v>
      </c>
      <c r="P93" s="258" t="s">
        <v>40</v>
      </c>
      <c r="Q93" s="258"/>
      <c r="R93" s="268" t="s">
        <v>163</v>
      </c>
      <c r="S93" s="258"/>
      <c r="T93" s="258"/>
      <c r="U93" s="497"/>
      <c r="V93" s="498"/>
      <c r="W93" s="498"/>
      <c r="X93" s="498"/>
      <c r="Y93" s="498"/>
      <c r="Z93" s="270"/>
      <c r="AA93" s="270"/>
      <c r="AB93" s="270"/>
      <c r="AC93" s="270"/>
      <c r="AD93" s="270"/>
      <c r="AE93" s="270"/>
      <c r="AF93" s="268"/>
      <c r="AG93" s="268" t="s">
        <v>102</v>
      </c>
      <c r="AH93" s="268"/>
      <c r="AI93" s="310"/>
      <c r="AJ93" s="311" t="s">
        <v>819</v>
      </c>
      <c r="AK93" s="518"/>
      <c r="AL93" s="518"/>
      <c r="AM93" s="268" t="s">
        <v>820</v>
      </c>
      <c r="AN93" s="268"/>
      <c r="AO93" s="271"/>
      <c r="AQ93" s="133"/>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0"/>
      <c r="CD93" s="7" t="s">
        <v>231</v>
      </c>
      <c r="CE93" s="378" t="b">
        <v>0</v>
      </c>
      <c r="CF93" s="98"/>
      <c r="CG93" s="7">
        <f t="shared" si="8"/>
        <v>0</v>
      </c>
      <c r="CH93" s="145"/>
      <c r="CI93" s="131"/>
      <c r="CJ93" s="98"/>
    </row>
    <row r="94" spans="1:88" ht="16.5" customHeight="1" x14ac:dyDescent="0.15">
      <c r="A94" s="556"/>
      <c r="B94" s="557"/>
      <c r="C94" s="78"/>
      <c r="D94" s="493"/>
      <c r="E94" s="493"/>
      <c r="F94" s="493"/>
      <c r="G94" s="493"/>
      <c r="H94" s="493"/>
      <c r="I94" s="258" t="s">
        <v>127</v>
      </c>
      <c r="J94" s="258"/>
      <c r="K94" s="258"/>
      <c r="L94" s="258"/>
      <c r="M94" s="258"/>
      <c r="N94" s="258"/>
      <c r="O94" s="258" t="s">
        <v>101</v>
      </c>
      <c r="P94" s="258" t="s">
        <v>40</v>
      </c>
      <c r="Q94" s="258"/>
      <c r="R94" s="268" t="s">
        <v>163</v>
      </c>
      <c r="S94" s="258"/>
      <c r="T94" s="258"/>
      <c r="U94" s="497"/>
      <c r="V94" s="498"/>
      <c r="W94" s="498"/>
      <c r="X94" s="498"/>
      <c r="Y94" s="498"/>
      <c r="Z94" s="258" t="s">
        <v>128</v>
      </c>
      <c r="AA94" s="258"/>
      <c r="AB94" s="258"/>
      <c r="AC94" s="258"/>
      <c r="AD94" s="258"/>
      <c r="AE94" s="258"/>
      <c r="AF94" s="258"/>
      <c r="AG94" s="258" t="s">
        <v>101</v>
      </c>
      <c r="AH94" s="258" t="s">
        <v>40</v>
      </c>
      <c r="AI94" s="258"/>
      <c r="AJ94" s="258" t="s">
        <v>163</v>
      </c>
      <c r="AK94" s="268"/>
      <c r="AL94" s="268"/>
      <c r="AM94" s="258"/>
      <c r="AN94" s="258"/>
      <c r="AO94" s="261"/>
      <c r="AQ94" s="133"/>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4"/>
      <c r="BL94" s="78"/>
      <c r="BM94" s="78"/>
      <c r="BN94" s="78"/>
      <c r="BO94" s="78"/>
      <c r="BP94" s="78"/>
      <c r="BQ94" s="78"/>
      <c r="BR94" s="78"/>
      <c r="BS94" s="77"/>
      <c r="BT94" s="1"/>
      <c r="BU94" s="1"/>
      <c r="BV94" s="1"/>
      <c r="CA94" s="123"/>
      <c r="CB94" s="123"/>
      <c r="CC94" s="156" t="s">
        <v>245</v>
      </c>
      <c r="CD94" s="7" t="s">
        <v>230</v>
      </c>
      <c r="CE94" s="378" t="b">
        <v>0</v>
      </c>
      <c r="CF94" s="98"/>
      <c r="CG94" s="7">
        <f t="shared" si="8"/>
        <v>0</v>
      </c>
      <c r="CH94" s="137" t="str">
        <f>IF(AND(CG94=0,CG101=0),"No.13情報提供未入力",IF(AND(CG94=1,SUM(CG95:CG100)=0),"No.13情報提供内容未入力",IF(AND(CG94=1,CG100=1,AC86=""),"No.13その他内容未入力","")))</f>
        <v>No.13情報提供未入力</v>
      </c>
      <c r="CI94" s="130" t="s">
        <v>708</v>
      </c>
      <c r="CJ94" s="98"/>
    </row>
    <row r="95" spans="1:88" ht="16.5" customHeight="1" x14ac:dyDescent="0.15">
      <c r="A95" s="556"/>
      <c r="B95" s="557"/>
      <c r="C95" s="78"/>
      <c r="D95" s="493"/>
      <c r="E95" s="493"/>
      <c r="F95" s="493"/>
      <c r="G95" s="493"/>
      <c r="H95" s="493"/>
      <c r="I95" s="258" t="s">
        <v>129</v>
      </c>
      <c r="J95" s="258"/>
      <c r="K95" s="258"/>
      <c r="L95" s="258"/>
      <c r="M95" s="258"/>
      <c r="N95" s="258"/>
      <c r="O95" s="258" t="s">
        <v>101</v>
      </c>
      <c r="P95" s="258" t="s">
        <v>40</v>
      </c>
      <c r="Q95" s="258"/>
      <c r="R95" s="268" t="s">
        <v>163</v>
      </c>
      <c r="S95" s="258"/>
      <c r="T95" s="258"/>
      <c r="U95" s="497"/>
      <c r="V95" s="498"/>
      <c r="W95" s="498"/>
      <c r="X95" s="498"/>
      <c r="Y95" s="498"/>
      <c r="Z95" s="258" t="s">
        <v>130</v>
      </c>
      <c r="AA95" s="258"/>
      <c r="AB95" s="258"/>
      <c r="AC95" s="258"/>
      <c r="AD95" s="258"/>
      <c r="AE95" s="258"/>
      <c r="AF95" s="258"/>
      <c r="AG95" s="258" t="s">
        <v>101</v>
      </c>
      <c r="AH95" s="258" t="s">
        <v>40</v>
      </c>
      <c r="AI95" s="258"/>
      <c r="AJ95" s="258" t="s">
        <v>163</v>
      </c>
      <c r="AK95" s="258"/>
      <c r="AL95" s="258"/>
      <c r="AM95" s="258"/>
      <c r="AN95" s="258"/>
      <c r="AO95" s="261"/>
      <c r="AQ95" s="133"/>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378" t="b">
        <v>0</v>
      </c>
      <c r="CF95" s="98"/>
      <c r="CG95" s="7">
        <f t="shared" si="8"/>
        <v>0</v>
      </c>
      <c r="CH95" s="129" t="str">
        <f>IF(AND(CG101=1,SUM(CG94:CG100)&gt;=1),"No.13選択矛盾","")</f>
        <v/>
      </c>
      <c r="CI95" s="130" t="s">
        <v>708</v>
      </c>
      <c r="CJ95" s="98"/>
    </row>
    <row r="96" spans="1:88" ht="16.5" customHeight="1" thickBot="1" x14ac:dyDescent="0.2">
      <c r="A96" s="558"/>
      <c r="B96" s="559"/>
      <c r="C96" s="294"/>
      <c r="D96" s="494"/>
      <c r="E96" s="494"/>
      <c r="F96" s="494"/>
      <c r="G96" s="494"/>
      <c r="H96" s="494"/>
      <c r="I96" s="283"/>
      <c r="J96" s="283"/>
      <c r="K96" s="283"/>
      <c r="L96" s="283"/>
      <c r="M96" s="283"/>
      <c r="N96" s="283"/>
      <c r="O96" s="283"/>
      <c r="P96" s="283"/>
      <c r="Q96" s="283"/>
      <c r="R96" s="283"/>
      <c r="S96" s="283"/>
      <c r="T96" s="283"/>
      <c r="U96" s="499"/>
      <c r="V96" s="500"/>
      <c r="W96" s="500"/>
      <c r="X96" s="500"/>
      <c r="Y96" s="500"/>
      <c r="Z96" s="283" t="s">
        <v>131</v>
      </c>
      <c r="AA96" s="283"/>
      <c r="AB96" s="283"/>
      <c r="AC96" s="283"/>
      <c r="AD96" s="283"/>
      <c r="AE96" s="283"/>
      <c r="AF96" s="283"/>
      <c r="AG96" s="283" t="s">
        <v>101</v>
      </c>
      <c r="AH96" s="283" t="s">
        <v>40</v>
      </c>
      <c r="AI96" s="283"/>
      <c r="AJ96" s="283" t="s">
        <v>163</v>
      </c>
      <c r="AK96" s="283"/>
      <c r="AL96" s="283"/>
      <c r="AM96" s="283"/>
      <c r="AN96" s="283"/>
      <c r="AO96" s="280"/>
      <c r="AQ96" s="133"/>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378" t="b">
        <v>0</v>
      </c>
      <c r="CF96" s="98"/>
      <c r="CG96" s="7">
        <f t="shared" si="8"/>
        <v>0</v>
      </c>
      <c r="CH96" s="165"/>
      <c r="CI96" s="130"/>
      <c r="CJ96" s="98"/>
    </row>
    <row r="97" spans="1:88" ht="16.5" customHeight="1" thickBot="1" x14ac:dyDescent="0.2">
      <c r="A97" s="312" t="s">
        <v>765</v>
      </c>
      <c r="B97" s="313"/>
      <c r="C97" s="314"/>
      <c r="D97" s="314"/>
      <c r="E97" s="314"/>
      <c r="F97" s="251"/>
      <c r="G97" s="251"/>
      <c r="H97" s="251"/>
      <c r="I97" s="251"/>
      <c r="J97" s="251"/>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49" t="s">
        <v>793</v>
      </c>
      <c r="AQ97" s="144"/>
      <c r="AR97" s="209"/>
      <c r="AS97" s="209"/>
      <c r="AT97" s="209"/>
      <c r="AU97" s="209"/>
      <c r="AV97" s="209"/>
      <c r="AW97" s="209"/>
      <c r="AX97" s="209"/>
      <c r="AY97" s="209"/>
      <c r="AZ97" s="166"/>
      <c r="BA97" s="209"/>
      <c r="BB97" s="209"/>
      <c r="BC97" s="209"/>
      <c r="BD97" s="209"/>
      <c r="BE97" s="209"/>
      <c r="BF97" s="209"/>
      <c r="BG97" s="209"/>
      <c r="BH97" s="209"/>
      <c r="BI97" s="209"/>
      <c r="BJ97" s="79"/>
      <c r="BK97" s="85"/>
      <c r="CA97" s="123"/>
      <c r="CB97" s="123"/>
      <c r="CC97" s="123"/>
      <c r="CD97" s="7" t="s">
        <v>250</v>
      </c>
      <c r="CE97" s="378" t="b">
        <v>0</v>
      </c>
      <c r="CF97" s="98"/>
      <c r="CG97" s="7">
        <f t="shared" si="8"/>
        <v>0</v>
      </c>
      <c r="CH97" s="129"/>
      <c r="CI97" s="130"/>
      <c r="CJ97" s="98"/>
    </row>
    <row r="98" spans="1:88" ht="16.5" customHeight="1" x14ac:dyDescent="0.15">
      <c r="A98" s="533" t="s">
        <v>144</v>
      </c>
      <c r="B98" s="534"/>
      <c r="C98" s="539" t="s">
        <v>838</v>
      </c>
      <c r="D98" s="540"/>
      <c r="E98" s="540"/>
      <c r="F98" s="540"/>
      <c r="G98" s="540"/>
      <c r="H98" s="540"/>
      <c r="I98" s="540"/>
      <c r="J98" s="540"/>
      <c r="K98" s="281"/>
      <c r="L98" s="281"/>
      <c r="M98" s="281" t="s">
        <v>145</v>
      </c>
      <c r="N98" s="281"/>
      <c r="O98" s="281"/>
      <c r="P98" s="281"/>
      <c r="Q98" s="281"/>
      <c r="R98" s="315" t="s">
        <v>89</v>
      </c>
      <c r="S98" s="281"/>
      <c r="T98" s="281"/>
      <c r="U98" s="281" t="s">
        <v>156</v>
      </c>
      <c r="V98" s="281"/>
      <c r="W98" s="281"/>
      <c r="X98" s="281"/>
      <c r="Y98" s="281"/>
      <c r="Z98" s="281" t="s">
        <v>157</v>
      </c>
      <c r="AA98" s="281"/>
      <c r="AB98" s="281"/>
      <c r="AC98" s="281"/>
      <c r="AD98" s="281"/>
      <c r="AE98" s="281"/>
      <c r="AF98" s="315" t="s">
        <v>146</v>
      </c>
      <c r="AG98" s="281"/>
      <c r="AH98" s="281"/>
      <c r="AI98" s="281"/>
      <c r="AJ98" s="281" t="s">
        <v>101</v>
      </c>
      <c r="AK98" s="281" t="s">
        <v>40</v>
      </c>
      <c r="AL98" s="281"/>
      <c r="AM98" s="281" t="s">
        <v>163</v>
      </c>
      <c r="AN98" s="281"/>
      <c r="AO98" s="282"/>
      <c r="AQ98" s="141"/>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2"/>
      <c r="BK98" s="85"/>
      <c r="CA98" s="123"/>
      <c r="CB98" s="123"/>
      <c r="CC98" s="123"/>
      <c r="CD98" s="7" t="s">
        <v>251</v>
      </c>
      <c r="CE98" s="378" t="b">
        <v>0</v>
      </c>
      <c r="CF98" s="98"/>
      <c r="CG98" s="7">
        <f t="shared" si="8"/>
        <v>0</v>
      </c>
      <c r="CH98" s="129"/>
      <c r="CI98" s="130"/>
      <c r="CJ98" s="98"/>
    </row>
    <row r="99" spans="1:88" ht="16.5" customHeight="1" x14ac:dyDescent="0.15">
      <c r="A99" s="535"/>
      <c r="B99" s="536"/>
      <c r="C99" s="541"/>
      <c r="D99" s="542"/>
      <c r="E99" s="542"/>
      <c r="F99" s="542"/>
      <c r="G99" s="542"/>
      <c r="H99" s="542"/>
      <c r="I99" s="542"/>
      <c r="J99" s="542"/>
      <c r="K99" s="275"/>
      <c r="L99" s="275"/>
      <c r="M99" s="275" t="s">
        <v>136</v>
      </c>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8"/>
      <c r="AQ99" s="142"/>
      <c r="AR99" s="84" t="str">
        <f>$CH$131</f>
        <v/>
      </c>
      <c r="AS99" s="84"/>
      <c r="AT99" s="84"/>
      <c r="AU99" s="84"/>
      <c r="AV99" s="84"/>
      <c r="AW99" s="84"/>
      <c r="AX99" s="84"/>
      <c r="AY99" s="84"/>
      <c r="AZ99" s="84"/>
      <c r="BA99" s="84"/>
      <c r="BB99" s="84"/>
      <c r="BC99" s="84"/>
      <c r="BD99" s="84"/>
      <c r="BE99" s="84"/>
      <c r="BF99" s="84"/>
      <c r="BG99" s="84"/>
      <c r="BH99" s="84"/>
      <c r="BI99" s="135"/>
      <c r="BJ99" s="93"/>
      <c r="BK99" s="85"/>
      <c r="CA99" s="123"/>
      <c r="CB99" s="123"/>
      <c r="CC99" s="123"/>
      <c r="CD99" s="7" t="s">
        <v>252</v>
      </c>
      <c r="CE99" s="378" t="b">
        <v>0</v>
      </c>
      <c r="CF99" s="98"/>
      <c r="CG99" s="7">
        <f t="shared" si="8"/>
        <v>0</v>
      </c>
      <c r="CH99" s="129"/>
      <c r="CI99" s="130"/>
      <c r="CJ99" s="98"/>
    </row>
    <row r="100" spans="1:88" ht="16.5" customHeight="1" x14ac:dyDescent="0.15">
      <c r="A100" s="535"/>
      <c r="B100" s="536"/>
      <c r="C100" s="543" t="s">
        <v>839</v>
      </c>
      <c r="D100" s="544"/>
      <c r="E100" s="544"/>
      <c r="F100" s="544"/>
      <c r="G100" s="544"/>
      <c r="H100" s="544"/>
      <c r="I100" s="544"/>
      <c r="J100" s="544"/>
      <c r="K100" s="285"/>
      <c r="L100" s="285"/>
      <c r="M100" s="285" t="s">
        <v>137</v>
      </c>
      <c r="N100" s="285"/>
      <c r="O100" s="285"/>
      <c r="P100" s="285"/>
      <c r="Q100" s="285"/>
      <c r="R100" s="285" t="s">
        <v>138</v>
      </c>
      <c r="S100" s="285"/>
      <c r="T100" s="285"/>
      <c r="U100" s="285"/>
      <c r="V100" s="285"/>
      <c r="W100" s="285"/>
      <c r="X100" s="285" t="s">
        <v>58</v>
      </c>
      <c r="Y100" s="285"/>
      <c r="Z100" s="285"/>
      <c r="AA100" s="285"/>
      <c r="AB100" s="285"/>
      <c r="AC100" s="285"/>
      <c r="AD100" s="285"/>
      <c r="AE100" s="285"/>
      <c r="AF100" s="285"/>
      <c r="AG100" s="285" t="s">
        <v>139</v>
      </c>
      <c r="AH100" s="285"/>
      <c r="AI100" s="285"/>
      <c r="AJ100" s="285"/>
      <c r="AK100" s="285"/>
      <c r="AL100" s="285"/>
      <c r="AM100" s="285"/>
      <c r="AN100" s="285"/>
      <c r="AO100" s="286"/>
      <c r="AQ100" s="141"/>
      <c r="AR100" s="86" t="str">
        <f>$CH$135</f>
        <v/>
      </c>
      <c r="AS100" s="83"/>
      <c r="AT100" s="83"/>
      <c r="AU100" s="83"/>
      <c r="AV100" s="83"/>
      <c r="AW100" s="83"/>
      <c r="AX100" s="83"/>
      <c r="AY100" s="83"/>
      <c r="AZ100" s="83"/>
      <c r="BA100" s="83"/>
      <c r="BB100" s="83"/>
      <c r="BC100" s="83"/>
      <c r="BD100" s="83"/>
      <c r="BE100" s="83"/>
      <c r="BF100" s="83"/>
      <c r="BG100" s="83"/>
      <c r="BH100" s="83"/>
      <c r="BI100" s="83"/>
      <c r="BJ100" s="132"/>
      <c r="BK100" s="85"/>
      <c r="CA100" s="123"/>
      <c r="CB100" s="123"/>
      <c r="CC100" s="123"/>
      <c r="CD100" s="7" t="s">
        <v>253</v>
      </c>
      <c r="CE100" s="378" t="b">
        <v>0</v>
      </c>
      <c r="CF100" s="98"/>
      <c r="CG100" s="7">
        <f t="shared" si="8"/>
        <v>0</v>
      </c>
      <c r="CH100" s="129"/>
      <c r="CI100" s="130"/>
      <c r="CJ100" s="98"/>
    </row>
    <row r="101" spans="1:88" ht="16.5" customHeight="1" thickBot="1" x14ac:dyDescent="0.2">
      <c r="A101" s="537"/>
      <c r="B101" s="538"/>
      <c r="C101" s="545"/>
      <c r="D101" s="545"/>
      <c r="E101" s="545"/>
      <c r="F101" s="545"/>
      <c r="G101" s="545"/>
      <c r="H101" s="545"/>
      <c r="I101" s="545"/>
      <c r="J101" s="545"/>
      <c r="K101" s="283"/>
      <c r="L101" s="283"/>
      <c r="M101" s="283" t="s">
        <v>140</v>
      </c>
      <c r="N101" s="283"/>
      <c r="O101" s="283"/>
      <c r="P101" s="283"/>
      <c r="Q101" s="283"/>
      <c r="R101" s="283"/>
      <c r="S101" s="283" t="s">
        <v>141</v>
      </c>
      <c r="T101" s="283"/>
      <c r="U101" s="283"/>
      <c r="V101" s="283"/>
      <c r="W101" s="283"/>
      <c r="X101" s="283" t="s">
        <v>142</v>
      </c>
      <c r="Y101" s="283"/>
      <c r="Z101" s="283"/>
      <c r="AA101" s="283"/>
      <c r="AB101" s="283"/>
      <c r="AC101" s="283"/>
      <c r="AD101" s="283"/>
      <c r="AE101" s="283"/>
      <c r="AF101" s="283" t="s">
        <v>85</v>
      </c>
      <c r="AG101" s="283"/>
      <c r="AH101" s="283"/>
      <c r="AI101" s="546"/>
      <c r="AJ101" s="546"/>
      <c r="AK101" s="546"/>
      <c r="AL101" s="546"/>
      <c r="AM101" s="546"/>
      <c r="AN101" s="546"/>
      <c r="AO101" s="280" t="s">
        <v>155</v>
      </c>
      <c r="AQ101" s="142"/>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0"/>
      <c r="CB101" s="160"/>
      <c r="CC101" s="160"/>
      <c r="CD101" s="7" t="s">
        <v>231</v>
      </c>
      <c r="CE101" s="378" t="b">
        <v>0</v>
      </c>
      <c r="CF101" s="98"/>
      <c r="CG101" s="7">
        <f t="shared" si="8"/>
        <v>0</v>
      </c>
      <c r="CH101" s="145"/>
      <c r="CI101" s="131"/>
      <c r="CJ101" s="98"/>
    </row>
    <row r="102" spans="1:88" ht="16.5" customHeight="1" x14ac:dyDescent="0.1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4"/>
      <c r="BA102" s="85"/>
      <c r="BB102" s="85"/>
      <c r="BC102" s="85"/>
      <c r="BD102" s="85"/>
      <c r="BE102" s="85"/>
      <c r="BF102" s="85"/>
      <c r="BG102" s="85"/>
      <c r="BH102" s="85"/>
      <c r="BI102" s="85"/>
      <c r="BJ102" s="85"/>
      <c r="BK102" s="85"/>
      <c r="CA102" s="156" t="s">
        <v>233</v>
      </c>
      <c r="CB102" s="156" t="s">
        <v>256</v>
      </c>
      <c r="CC102" s="98" t="s">
        <v>257</v>
      </c>
      <c r="CD102" s="7" t="s">
        <v>230</v>
      </c>
      <c r="CE102" s="378" t="b">
        <v>0</v>
      </c>
      <c r="CF102" s="98"/>
      <c r="CG102" s="7">
        <f t="shared" si="8"/>
        <v>0</v>
      </c>
      <c r="CH102" s="137" t="str">
        <f>IF(AND(CG102=0,CG103=0),"No.14業務委託未入力",IF(AND(CG102=1,CG104=0,CG105=0),"No.14契約書未入力",""))</f>
        <v>No.14業務委託未入力</v>
      </c>
      <c r="CI102" s="130" t="s">
        <v>708</v>
      </c>
      <c r="CJ102" s="98"/>
    </row>
    <row r="103" spans="1:88" ht="16.5" customHeight="1" thickBot="1" x14ac:dyDescent="0.2">
      <c r="A103" s="316" t="s">
        <v>840</v>
      </c>
      <c r="B103" s="248"/>
      <c r="C103" s="248"/>
      <c r="D103" s="248"/>
      <c r="E103" s="248"/>
      <c r="F103" s="248"/>
      <c r="G103" s="248"/>
      <c r="H103" s="248"/>
      <c r="I103" s="248"/>
      <c r="J103" s="248"/>
      <c r="K103" s="248"/>
      <c r="L103" s="248"/>
      <c r="M103" s="248"/>
      <c r="N103" s="248"/>
      <c r="O103" s="248"/>
      <c r="P103" s="248"/>
      <c r="Q103" s="248"/>
      <c r="R103" s="248"/>
      <c r="S103" s="248"/>
      <c r="T103" s="248"/>
      <c r="U103" s="248"/>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378" t="b">
        <v>0</v>
      </c>
      <c r="CF103" s="98"/>
      <c r="CG103" s="7">
        <f t="shared" si="8"/>
        <v>0</v>
      </c>
      <c r="CH103" s="129" t="str">
        <f>IF(AND(CG103=1,OR(CG102=1,CG104=1,CG105=1,CG106=1)),"No.14選択矛盾",IF(AND(CG102=1,CG106=0),"No.14委託事業者未入力",""))</f>
        <v/>
      </c>
      <c r="CI103" s="130" t="s">
        <v>708</v>
      </c>
      <c r="CJ103" s="98"/>
    </row>
    <row r="104" spans="1:88" ht="16.5" customHeight="1" x14ac:dyDescent="0.15">
      <c r="A104" s="835" t="s">
        <v>799</v>
      </c>
      <c r="B104" s="836"/>
      <c r="C104" s="836"/>
      <c r="D104" s="836"/>
      <c r="E104" s="836"/>
      <c r="F104" s="836"/>
      <c r="G104" s="836"/>
      <c r="H104" s="836"/>
      <c r="I104" s="836"/>
      <c r="J104" s="836"/>
      <c r="K104" s="836"/>
      <c r="L104" s="838" t="s">
        <v>800</v>
      </c>
      <c r="M104" s="838"/>
      <c r="N104" s="838"/>
      <c r="O104" s="838"/>
      <c r="P104" s="838" t="s">
        <v>776</v>
      </c>
      <c r="Q104" s="838"/>
      <c r="R104" s="838"/>
      <c r="S104" s="838"/>
      <c r="T104" s="838" t="s">
        <v>777</v>
      </c>
      <c r="U104" s="838"/>
      <c r="V104" s="838"/>
      <c r="W104" s="913"/>
      <c r="X104" s="773" t="s">
        <v>725</v>
      </c>
      <c r="Y104" s="774"/>
      <c r="Z104" s="774"/>
      <c r="AA104" s="774"/>
      <c r="AB104" s="774"/>
      <c r="AC104" s="774"/>
      <c r="AD104" s="774"/>
      <c r="AE104" s="775"/>
      <c r="AF104" s="122"/>
      <c r="AG104" s="122"/>
      <c r="AH104" s="122"/>
      <c r="AI104" s="122"/>
      <c r="AJ104" s="122"/>
      <c r="AK104" s="122"/>
      <c r="AL104" s="122"/>
      <c r="AM104" s="122"/>
      <c r="AN104" s="122"/>
      <c r="AO104" s="122"/>
      <c r="AQ104" s="141"/>
      <c r="AR104" s="86" t="str">
        <f>$CH$143</f>
        <v>No.19給食数未入力</v>
      </c>
      <c r="AS104" s="83"/>
      <c r="AT104" s="83"/>
      <c r="AU104" s="83"/>
      <c r="AV104" s="83"/>
      <c r="AW104" s="83"/>
      <c r="AX104" s="83"/>
      <c r="AY104" s="83"/>
      <c r="AZ104" s="83"/>
      <c r="BA104" s="83"/>
      <c r="BB104" s="136"/>
      <c r="BC104" s="136"/>
      <c r="BD104" s="83"/>
      <c r="BE104" s="83"/>
      <c r="BF104" s="83"/>
      <c r="BG104" s="83"/>
      <c r="BH104" s="83"/>
      <c r="BI104" s="83"/>
      <c r="BJ104" s="132"/>
      <c r="BK104" s="85"/>
      <c r="CA104" s="123"/>
      <c r="CB104" s="123"/>
      <c r="CC104" s="156" t="s">
        <v>259</v>
      </c>
      <c r="CD104" s="7" t="s">
        <v>230</v>
      </c>
      <c r="CE104" s="378" t="b">
        <v>0</v>
      </c>
      <c r="CF104" s="98"/>
      <c r="CG104" s="7">
        <f t="shared" si="8"/>
        <v>0</v>
      </c>
      <c r="CH104" s="165" t="str">
        <f>IF(AND(CG104=1,CG105=1),"No.16契約書選択矛盾","")</f>
        <v/>
      </c>
      <c r="CI104" s="130" t="s">
        <v>863</v>
      </c>
      <c r="CJ104" s="98"/>
    </row>
    <row r="105" spans="1:88" ht="16.5" customHeight="1" x14ac:dyDescent="0.15">
      <c r="A105" s="837"/>
      <c r="B105" s="699"/>
      <c r="C105" s="699"/>
      <c r="D105" s="699"/>
      <c r="E105" s="699"/>
      <c r="F105" s="699"/>
      <c r="G105" s="699"/>
      <c r="H105" s="699"/>
      <c r="I105" s="699"/>
      <c r="J105" s="699"/>
      <c r="K105" s="699"/>
      <c r="L105" s="839"/>
      <c r="M105" s="839"/>
      <c r="N105" s="839"/>
      <c r="O105" s="839"/>
      <c r="P105" s="839"/>
      <c r="Q105" s="839"/>
      <c r="R105" s="839"/>
      <c r="S105" s="839"/>
      <c r="T105" s="839"/>
      <c r="U105" s="839"/>
      <c r="V105" s="839"/>
      <c r="W105" s="914"/>
      <c r="X105" s="776"/>
      <c r="Y105" s="777"/>
      <c r="Z105" s="777"/>
      <c r="AA105" s="778"/>
      <c r="AB105" s="594" t="s">
        <v>726</v>
      </c>
      <c r="AC105" s="595"/>
      <c r="AD105" s="595"/>
      <c r="AE105" s="779"/>
      <c r="AF105" s="122"/>
      <c r="AG105" s="122"/>
      <c r="AH105" s="122"/>
      <c r="AI105" s="122"/>
      <c r="AJ105" s="122"/>
      <c r="AK105" s="122"/>
      <c r="AL105" s="122"/>
      <c r="AM105" s="122"/>
      <c r="AN105" s="122"/>
      <c r="AO105" s="122"/>
      <c r="AQ105" s="133"/>
      <c r="AR105" s="81" t="str">
        <f>$CH$144</f>
        <v>No.19定員・届出食数数未入力</v>
      </c>
      <c r="AS105" s="85"/>
      <c r="AT105" s="85"/>
      <c r="AU105" s="85"/>
      <c r="AV105" s="85"/>
      <c r="AW105" s="85"/>
      <c r="AX105" s="85"/>
      <c r="AY105" s="85"/>
      <c r="AZ105" s="85"/>
      <c r="BA105" s="85"/>
      <c r="BB105" s="134"/>
      <c r="BC105" s="134"/>
      <c r="BD105" s="85"/>
      <c r="BE105" s="85"/>
      <c r="BF105" s="85"/>
      <c r="BG105" s="85"/>
      <c r="BH105" s="85"/>
      <c r="BI105" s="85"/>
      <c r="BJ105" s="91"/>
      <c r="BK105" s="85"/>
      <c r="CA105" s="123"/>
      <c r="CB105" s="123"/>
      <c r="CC105" s="160"/>
      <c r="CD105" s="7" t="s">
        <v>258</v>
      </c>
      <c r="CE105" s="378" t="b">
        <v>0</v>
      </c>
      <c r="CF105" s="98"/>
      <c r="CG105" s="7">
        <f t="shared" si="8"/>
        <v>0</v>
      </c>
      <c r="CH105" s="129"/>
      <c r="CI105" s="130"/>
      <c r="CJ105" s="98"/>
    </row>
    <row r="106" spans="1:88" ht="16.5" customHeight="1" x14ac:dyDescent="0.15">
      <c r="A106" s="793" t="s">
        <v>778</v>
      </c>
      <c r="B106" s="794"/>
      <c r="C106" s="794"/>
      <c r="D106" s="794"/>
      <c r="E106" s="794"/>
      <c r="F106" s="794"/>
      <c r="G106" s="794"/>
      <c r="H106" s="794"/>
      <c r="I106" s="794"/>
      <c r="J106" s="794"/>
      <c r="K106" s="794"/>
      <c r="L106" s="859"/>
      <c r="M106" s="860"/>
      <c r="N106" s="860"/>
      <c r="O106" s="317" t="s">
        <v>698</v>
      </c>
      <c r="P106" s="861"/>
      <c r="Q106" s="861"/>
      <c r="R106" s="862"/>
      <c r="S106" s="317" t="s">
        <v>698</v>
      </c>
      <c r="T106" s="859"/>
      <c r="U106" s="860"/>
      <c r="V106" s="860"/>
      <c r="W106" s="318" t="s">
        <v>698</v>
      </c>
      <c r="X106" s="863"/>
      <c r="Y106" s="864"/>
      <c r="Z106" s="864"/>
      <c r="AA106" s="869"/>
      <c r="AB106" s="862"/>
      <c r="AC106" s="873"/>
      <c r="AD106" s="873"/>
      <c r="AE106" s="878" t="s">
        <v>727</v>
      </c>
      <c r="AF106" s="122"/>
      <c r="AG106" s="122"/>
      <c r="AH106" s="122"/>
      <c r="AI106" s="122"/>
      <c r="AJ106" s="122"/>
      <c r="AK106" s="122"/>
      <c r="AL106" s="122"/>
      <c r="AM106" s="122"/>
      <c r="AN106" s="122"/>
      <c r="AO106" s="122"/>
      <c r="AQ106" s="133"/>
      <c r="AR106" s="81" t="str">
        <f>$CH$145</f>
        <v>No.19食事提供回数未入力</v>
      </c>
      <c r="AS106" s="85"/>
      <c r="AT106" s="85"/>
      <c r="AU106" s="85"/>
      <c r="AV106" s="85"/>
      <c r="AW106" s="85"/>
      <c r="AX106" s="85"/>
      <c r="AY106" s="85"/>
      <c r="AZ106" s="85"/>
      <c r="BA106" s="85"/>
      <c r="BB106" s="134"/>
      <c r="BC106" s="134"/>
      <c r="BD106" s="85"/>
      <c r="BE106" s="85"/>
      <c r="BF106" s="85"/>
      <c r="BG106" s="85"/>
      <c r="BH106" s="85"/>
      <c r="BI106" s="85"/>
      <c r="BJ106" s="91"/>
      <c r="BK106" s="85"/>
      <c r="CA106" s="160"/>
      <c r="CB106" s="160"/>
      <c r="CC106" s="161" t="s">
        <v>260</v>
      </c>
      <c r="CD106" s="162"/>
      <c r="CE106" s="379" t="str">
        <f>IF(Q88="","FALSE","TRUE")</f>
        <v>FALSE</v>
      </c>
      <c r="CF106" s="98"/>
      <c r="CG106" s="7">
        <f>IF(CE106="TRUE",1,0)</f>
        <v>0</v>
      </c>
      <c r="CH106" s="145"/>
      <c r="CI106" s="131"/>
      <c r="CJ106" s="98"/>
    </row>
    <row r="107" spans="1:88" ht="16.5" customHeight="1" x14ac:dyDescent="0.15">
      <c r="A107" s="782" t="s">
        <v>781</v>
      </c>
      <c r="B107" s="783"/>
      <c r="C107" s="783"/>
      <c r="D107" s="783"/>
      <c r="E107" s="783"/>
      <c r="F107" s="783"/>
      <c r="G107" s="783"/>
      <c r="H107" s="783"/>
      <c r="I107" s="783"/>
      <c r="J107" s="783"/>
      <c r="K107" s="783"/>
      <c r="L107" s="830"/>
      <c r="M107" s="831"/>
      <c r="N107" s="831"/>
      <c r="O107" s="319" t="s">
        <v>698</v>
      </c>
      <c r="P107" s="832"/>
      <c r="Q107" s="832"/>
      <c r="R107" s="830"/>
      <c r="S107" s="319" t="s">
        <v>698</v>
      </c>
      <c r="T107" s="830"/>
      <c r="U107" s="831"/>
      <c r="V107" s="831"/>
      <c r="W107" s="320" t="s">
        <v>698</v>
      </c>
      <c r="X107" s="865"/>
      <c r="Y107" s="866"/>
      <c r="Z107" s="866"/>
      <c r="AA107" s="870"/>
      <c r="AB107" s="874"/>
      <c r="AC107" s="875"/>
      <c r="AD107" s="875"/>
      <c r="AE107" s="879"/>
      <c r="AF107" s="122"/>
      <c r="AG107" s="122"/>
      <c r="AH107" s="122"/>
      <c r="AI107" s="122"/>
      <c r="AJ107" s="122"/>
      <c r="AK107" s="122"/>
      <c r="AL107" s="122"/>
      <c r="AM107" s="122"/>
      <c r="AN107" s="122"/>
      <c r="AO107" s="122"/>
      <c r="AQ107" s="133"/>
      <c r="AR107" s="85"/>
      <c r="AS107" s="85"/>
      <c r="AT107" s="85"/>
      <c r="AU107" s="85"/>
      <c r="AV107" s="85"/>
      <c r="AW107" s="85"/>
      <c r="AX107" s="85"/>
      <c r="AY107" s="85"/>
      <c r="AZ107" s="85"/>
      <c r="BA107" s="85"/>
      <c r="BB107" s="134"/>
      <c r="BC107" s="134"/>
      <c r="BD107" s="85"/>
      <c r="BE107" s="85"/>
      <c r="BF107" s="85"/>
      <c r="BG107" s="85"/>
      <c r="BH107" s="85"/>
      <c r="BI107" s="85"/>
      <c r="BJ107" s="91"/>
      <c r="BK107" s="85"/>
      <c r="CA107" s="156" t="s">
        <v>719</v>
      </c>
      <c r="CB107" s="156" t="s">
        <v>261</v>
      </c>
      <c r="CC107" s="151" t="s">
        <v>262</v>
      </c>
      <c r="CD107" s="7" t="s">
        <v>230</v>
      </c>
      <c r="CE107" s="378" t="b">
        <v>0</v>
      </c>
      <c r="CF107" s="98"/>
      <c r="CG107" s="7">
        <f>IF(CE107=TRUE,1,0)</f>
        <v>0</v>
      </c>
      <c r="CH107" s="137" t="str">
        <f>IF(AND(CG107=0,CG108=0),"No.15ﾏﾆｭｱﾙ未入力",IF(AND(CG109=0,CG110=0),"No.15連絡網未入力",IF(AND(CG111=0,CG112=0),"No.15供給体制未入力","")))</f>
        <v>No.15ﾏﾆｭｱﾙ未入力</v>
      </c>
      <c r="CI107" s="130" t="s">
        <v>708</v>
      </c>
      <c r="CJ107" s="98"/>
    </row>
    <row r="108" spans="1:88" ht="16.5" customHeight="1" x14ac:dyDescent="0.15">
      <c r="A108" s="782" t="s">
        <v>801</v>
      </c>
      <c r="B108" s="783"/>
      <c r="C108" s="783"/>
      <c r="D108" s="783"/>
      <c r="E108" s="783"/>
      <c r="F108" s="783"/>
      <c r="G108" s="783"/>
      <c r="H108" s="783"/>
      <c r="I108" s="783"/>
      <c r="J108" s="783"/>
      <c r="K108" s="783"/>
      <c r="L108" s="830"/>
      <c r="M108" s="831"/>
      <c r="N108" s="831"/>
      <c r="O108" s="319" t="s">
        <v>698</v>
      </c>
      <c r="P108" s="832"/>
      <c r="Q108" s="832"/>
      <c r="R108" s="830"/>
      <c r="S108" s="319" t="s">
        <v>698</v>
      </c>
      <c r="T108" s="830"/>
      <c r="U108" s="831"/>
      <c r="V108" s="831"/>
      <c r="W108" s="320" t="s">
        <v>698</v>
      </c>
      <c r="X108" s="865"/>
      <c r="Y108" s="866"/>
      <c r="Z108" s="866"/>
      <c r="AA108" s="870"/>
      <c r="AB108" s="874"/>
      <c r="AC108" s="875"/>
      <c r="AD108" s="875"/>
      <c r="AE108" s="879"/>
      <c r="AF108" s="122"/>
      <c r="AG108" s="122"/>
      <c r="AH108" s="122"/>
      <c r="AI108" s="122"/>
      <c r="AJ108" s="122"/>
      <c r="AK108" s="122"/>
      <c r="AL108" s="122"/>
      <c r="AM108" s="122"/>
      <c r="AN108" s="122"/>
      <c r="AO108" s="122"/>
      <c r="AQ108" s="133"/>
      <c r="AR108" s="85"/>
      <c r="AS108" s="85"/>
      <c r="AT108" s="85"/>
      <c r="AU108" s="85"/>
      <c r="AV108" s="85"/>
      <c r="AW108" s="85"/>
      <c r="AX108" s="85"/>
      <c r="AY108" s="85"/>
      <c r="AZ108" s="85"/>
      <c r="BA108" s="85"/>
      <c r="BB108" s="134"/>
      <c r="BC108" s="134"/>
      <c r="BD108" s="85"/>
      <c r="BE108" s="85"/>
      <c r="BF108" s="85"/>
      <c r="BG108" s="85"/>
      <c r="BH108" s="85"/>
      <c r="BI108" s="85"/>
      <c r="BJ108" s="91"/>
      <c r="BK108" s="85"/>
      <c r="CA108" s="123"/>
      <c r="CB108" s="123"/>
      <c r="CC108" s="143"/>
      <c r="CD108" s="7" t="s">
        <v>258</v>
      </c>
      <c r="CE108" s="378" t="b">
        <v>0</v>
      </c>
      <c r="CF108" s="98"/>
      <c r="CG108" s="7">
        <f t="shared" ref="CG108:CG142" si="9">IF(CE108=TRUE,1,0)</f>
        <v>0</v>
      </c>
      <c r="CH108" s="129" t="str">
        <f>IF(AND(CG107=1,CG108=1),"No.15いずれか選択矛盾",IF(AND(CG109=1,CG110=1),"No.15いずれか選択矛盾",IF(AND(CG111=1,CG112=1),"No.15いずれか選択矛盾","")))</f>
        <v/>
      </c>
      <c r="CI108" s="130" t="s">
        <v>708</v>
      </c>
      <c r="CJ108" s="98"/>
    </row>
    <row r="109" spans="1:88" ht="16.5" customHeight="1" x14ac:dyDescent="0.15">
      <c r="A109" s="782" t="s">
        <v>802</v>
      </c>
      <c r="B109" s="783"/>
      <c r="C109" s="783"/>
      <c r="D109" s="783"/>
      <c r="E109" s="783"/>
      <c r="F109" s="783"/>
      <c r="G109" s="783"/>
      <c r="H109" s="783"/>
      <c r="I109" s="783"/>
      <c r="J109" s="783"/>
      <c r="K109" s="783"/>
      <c r="L109" s="830"/>
      <c r="M109" s="831"/>
      <c r="N109" s="831"/>
      <c r="O109" s="319" t="s">
        <v>698</v>
      </c>
      <c r="P109" s="832"/>
      <c r="Q109" s="832"/>
      <c r="R109" s="830"/>
      <c r="S109" s="319" t="s">
        <v>698</v>
      </c>
      <c r="T109" s="830"/>
      <c r="U109" s="831"/>
      <c r="V109" s="831"/>
      <c r="W109" s="320" t="s">
        <v>698</v>
      </c>
      <c r="X109" s="865"/>
      <c r="Y109" s="866"/>
      <c r="Z109" s="866"/>
      <c r="AA109" s="871"/>
      <c r="AB109" s="876"/>
      <c r="AC109" s="866"/>
      <c r="AD109" s="866"/>
      <c r="AE109" s="880"/>
      <c r="AF109" s="122"/>
      <c r="AG109" s="122"/>
      <c r="AH109" s="122"/>
      <c r="AI109" s="122"/>
      <c r="AJ109" s="122"/>
      <c r="AK109" s="122"/>
      <c r="AL109" s="122"/>
      <c r="AM109" s="122"/>
      <c r="AN109" s="122"/>
      <c r="AO109" s="122"/>
      <c r="AQ109" s="133"/>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1" t="s">
        <v>263</v>
      </c>
      <c r="CD109" s="7" t="s">
        <v>230</v>
      </c>
      <c r="CE109" s="378" t="b">
        <v>0</v>
      </c>
      <c r="CF109" s="98"/>
      <c r="CG109" s="7">
        <f t="shared" si="9"/>
        <v>0</v>
      </c>
      <c r="CH109" s="129"/>
      <c r="CI109" s="130"/>
      <c r="CJ109" s="98"/>
    </row>
    <row r="110" spans="1:88" ht="16.5" customHeight="1" x14ac:dyDescent="0.15">
      <c r="A110" s="782" t="s">
        <v>803</v>
      </c>
      <c r="B110" s="783"/>
      <c r="C110" s="783"/>
      <c r="D110" s="783"/>
      <c r="E110" s="783"/>
      <c r="F110" s="783"/>
      <c r="G110" s="783"/>
      <c r="H110" s="783"/>
      <c r="I110" s="783"/>
      <c r="J110" s="783"/>
      <c r="K110" s="783"/>
      <c r="L110" s="830"/>
      <c r="M110" s="831"/>
      <c r="N110" s="831"/>
      <c r="O110" s="319" t="s">
        <v>698</v>
      </c>
      <c r="P110" s="832"/>
      <c r="Q110" s="832"/>
      <c r="R110" s="830"/>
      <c r="S110" s="319" t="s">
        <v>698</v>
      </c>
      <c r="T110" s="830"/>
      <c r="U110" s="831"/>
      <c r="V110" s="831"/>
      <c r="W110" s="320" t="s">
        <v>698</v>
      </c>
      <c r="X110" s="865"/>
      <c r="Y110" s="866"/>
      <c r="Z110" s="866"/>
      <c r="AA110" s="871"/>
      <c r="AB110" s="876"/>
      <c r="AC110" s="866"/>
      <c r="AD110" s="866"/>
      <c r="AE110" s="880"/>
      <c r="AF110" s="122"/>
      <c r="AG110" s="122"/>
      <c r="AH110" s="122"/>
      <c r="AI110" s="122"/>
      <c r="AJ110" s="122"/>
      <c r="AK110" s="122"/>
      <c r="AL110" s="122"/>
      <c r="AM110" s="122"/>
      <c r="AN110" s="122"/>
      <c r="AO110" s="122"/>
      <c r="AQ110" s="133"/>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3"/>
      <c r="CD110" s="7" t="s">
        <v>258</v>
      </c>
      <c r="CE110" s="378" t="b">
        <v>0</v>
      </c>
      <c r="CF110" s="98"/>
      <c r="CG110" s="7">
        <f t="shared" si="9"/>
        <v>0</v>
      </c>
      <c r="CH110" s="129"/>
      <c r="CI110" s="130"/>
      <c r="CJ110" s="98"/>
    </row>
    <row r="111" spans="1:88" ht="16.5" customHeight="1" x14ac:dyDescent="0.15">
      <c r="A111" s="782" t="s">
        <v>804</v>
      </c>
      <c r="B111" s="783"/>
      <c r="C111" s="783"/>
      <c r="D111" s="783"/>
      <c r="E111" s="783"/>
      <c r="F111" s="783"/>
      <c r="G111" s="783"/>
      <c r="H111" s="783"/>
      <c r="I111" s="783"/>
      <c r="J111" s="783"/>
      <c r="K111" s="783"/>
      <c r="L111" s="830"/>
      <c r="M111" s="831"/>
      <c r="N111" s="831"/>
      <c r="O111" s="319" t="s">
        <v>698</v>
      </c>
      <c r="P111" s="832"/>
      <c r="Q111" s="832"/>
      <c r="R111" s="830"/>
      <c r="S111" s="319" t="s">
        <v>698</v>
      </c>
      <c r="T111" s="830"/>
      <c r="U111" s="831"/>
      <c r="V111" s="831"/>
      <c r="W111" s="320" t="s">
        <v>698</v>
      </c>
      <c r="X111" s="865"/>
      <c r="Y111" s="866"/>
      <c r="Z111" s="866"/>
      <c r="AA111" s="871"/>
      <c r="AB111" s="876"/>
      <c r="AC111" s="866"/>
      <c r="AD111" s="866"/>
      <c r="AE111" s="880"/>
      <c r="AF111" s="122"/>
      <c r="AG111" s="122"/>
      <c r="AH111" s="122"/>
      <c r="AI111" s="122"/>
      <c r="AJ111" s="122"/>
      <c r="AK111" s="122"/>
      <c r="AL111" s="122"/>
      <c r="AM111" s="122"/>
      <c r="AN111" s="122"/>
      <c r="AO111" s="122"/>
      <c r="AQ111" s="133"/>
      <c r="AR111" s="85"/>
      <c r="AS111" s="85"/>
      <c r="AT111" s="85"/>
      <c r="AU111" s="85"/>
      <c r="AV111" s="85"/>
      <c r="AW111" s="85"/>
      <c r="AX111" s="85"/>
      <c r="AY111" s="85"/>
      <c r="AZ111" s="85"/>
      <c r="BA111" s="85"/>
      <c r="BB111" s="85"/>
      <c r="BC111" s="134"/>
      <c r="BD111" s="85"/>
      <c r="BE111" s="85"/>
      <c r="BF111" s="85"/>
      <c r="BG111" s="85"/>
      <c r="BH111" s="85"/>
      <c r="BI111" s="85"/>
      <c r="BJ111" s="91"/>
      <c r="BK111" s="85"/>
      <c r="CA111" s="123"/>
      <c r="CB111" s="123"/>
      <c r="CC111" s="151" t="s">
        <v>264</v>
      </c>
      <c r="CD111" s="7" t="s">
        <v>230</v>
      </c>
      <c r="CE111" s="378" t="b">
        <v>0</v>
      </c>
      <c r="CF111" s="98"/>
      <c r="CG111" s="7">
        <f t="shared" si="9"/>
        <v>0</v>
      </c>
      <c r="CH111" s="129"/>
      <c r="CI111" s="130"/>
      <c r="CJ111" s="98"/>
    </row>
    <row r="112" spans="1:88" ht="16.5" customHeight="1" x14ac:dyDescent="0.15">
      <c r="A112" s="782" t="s">
        <v>805</v>
      </c>
      <c r="B112" s="783"/>
      <c r="C112" s="783"/>
      <c r="D112" s="783"/>
      <c r="E112" s="783"/>
      <c r="F112" s="783"/>
      <c r="G112" s="783"/>
      <c r="H112" s="783"/>
      <c r="I112" s="783"/>
      <c r="J112" s="783"/>
      <c r="K112" s="783"/>
      <c r="L112" s="830"/>
      <c r="M112" s="831"/>
      <c r="N112" s="831"/>
      <c r="O112" s="319" t="s">
        <v>698</v>
      </c>
      <c r="P112" s="832"/>
      <c r="Q112" s="832"/>
      <c r="R112" s="830"/>
      <c r="S112" s="319" t="s">
        <v>698</v>
      </c>
      <c r="T112" s="830"/>
      <c r="U112" s="831"/>
      <c r="V112" s="831"/>
      <c r="W112" s="320" t="s">
        <v>698</v>
      </c>
      <c r="X112" s="865"/>
      <c r="Y112" s="866"/>
      <c r="Z112" s="866"/>
      <c r="AA112" s="871"/>
      <c r="AB112" s="876"/>
      <c r="AC112" s="866"/>
      <c r="AD112" s="866"/>
      <c r="AE112" s="880"/>
      <c r="AF112" s="122"/>
      <c r="AG112" s="122"/>
      <c r="AH112" s="122"/>
      <c r="AI112" s="122"/>
      <c r="AJ112" s="122"/>
      <c r="AK112" s="122"/>
      <c r="AL112" s="122"/>
      <c r="AM112" s="122"/>
      <c r="AN112" s="122"/>
      <c r="AO112" s="122"/>
      <c r="AQ112" s="133"/>
      <c r="AR112" s="85"/>
      <c r="AS112" s="85"/>
      <c r="AT112" s="85"/>
      <c r="AU112" s="85"/>
      <c r="AV112" s="85"/>
      <c r="AW112" s="85"/>
      <c r="AX112" s="85"/>
      <c r="AY112" s="85"/>
      <c r="AZ112" s="85"/>
      <c r="BA112" s="85"/>
      <c r="BB112" s="85"/>
      <c r="BC112" s="85"/>
      <c r="BD112" s="85"/>
      <c r="BE112" s="85"/>
      <c r="BF112" s="85"/>
      <c r="BG112" s="85"/>
      <c r="BH112" s="85"/>
      <c r="BI112" s="85"/>
      <c r="BJ112" s="91"/>
      <c r="BK112" s="134"/>
      <c r="CA112" s="160"/>
      <c r="CB112" s="160"/>
      <c r="CC112" s="143"/>
      <c r="CD112" s="7" t="s">
        <v>258</v>
      </c>
      <c r="CE112" s="378" t="b">
        <v>0</v>
      </c>
      <c r="CF112" s="98"/>
      <c r="CG112" s="7">
        <f t="shared" si="9"/>
        <v>0</v>
      </c>
      <c r="CH112" s="145"/>
      <c r="CI112" s="131"/>
      <c r="CJ112" s="98"/>
    </row>
    <row r="113" spans="1:88" ht="16.5" customHeight="1" x14ac:dyDescent="0.15">
      <c r="A113" s="915" t="s">
        <v>787</v>
      </c>
      <c r="B113" s="916"/>
      <c r="C113" s="916"/>
      <c r="D113" s="916"/>
      <c r="E113" s="916"/>
      <c r="F113" s="916"/>
      <c r="G113" s="916"/>
      <c r="H113" s="916"/>
      <c r="I113" s="916"/>
      <c r="J113" s="916"/>
      <c r="K113" s="916"/>
      <c r="L113" s="882"/>
      <c r="M113" s="883"/>
      <c r="N113" s="883"/>
      <c r="O113" s="321" t="s">
        <v>698</v>
      </c>
      <c r="P113" s="917"/>
      <c r="Q113" s="917"/>
      <c r="R113" s="874"/>
      <c r="S113" s="321" t="s">
        <v>698</v>
      </c>
      <c r="T113" s="882"/>
      <c r="U113" s="883"/>
      <c r="V113" s="883"/>
      <c r="W113" s="322" t="s">
        <v>698</v>
      </c>
      <c r="X113" s="867"/>
      <c r="Y113" s="868"/>
      <c r="Z113" s="868"/>
      <c r="AA113" s="872"/>
      <c r="AB113" s="877"/>
      <c r="AC113" s="868"/>
      <c r="AD113" s="868"/>
      <c r="AE113" s="881"/>
      <c r="AF113" s="122"/>
      <c r="AG113" s="122"/>
      <c r="AH113" s="122"/>
      <c r="AI113" s="122"/>
      <c r="AJ113" s="122"/>
      <c r="AK113" s="122"/>
      <c r="AL113" s="122"/>
      <c r="AM113" s="122"/>
      <c r="AN113" s="122"/>
      <c r="AO113" s="122"/>
      <c r="AQ113" s="124"/>
      <c r="AR113" s="134"/>
      <c r="AS113" s="134"/>
      <c r="AT113" s="134"/>
      <c r="AU113" s="134"/>
      <c r="AV113" s="134"/>
      <c r="AW113" s="134"/>
      <c r="AX113" s="134"/>
      <c r="AY113" s="134"/>
      <c r="AZ113" s="134"/>
      <c r="BA113" s="134"/>
      <c r="BB113" s="134"/>
      <c r="BC113" s="134"/>
      <c r="BD113" s="134"/>
      <c r="BE113" s="134"/>
      <c r="BF113" s="134"/>
      <c r="BG113" s="134"/>
      <c r="BH113" s="134"/>
      <c r="BI113" s="134"/>
      <c r="BJ113" s="125"/>
      <c r="BK113" s="134"/>
      <c r="CA113" s="156" t="s">
        <v>255</v>
      </c>
      <c r="CB113" s="156" t="s">
        <v>265</v>
      </c>
      <c r="CC113" s="156" t="s">
        <v>124</v>
      </c>
      <c r="CD113" s="7" t="s">
        <v>230</v>
      </c>
      <c r="CE113" s="378" t="b">
        <v>0</v>
      </c>
      <c r="CF113" s="98"/>
      <c r="CG113" s="7">
        <f t="shared" si="9"/>
        <v>0</v>
      </c>
      <c r="CH113" s="137" t="str">
        <f>IF(AND(CG113=0,CG114=0),"No.16水（調理用）未入力",IF(AND(CG113=1,CG114=1),"No.16水（調理用）選択矛盾",""))</f>
        <v>No.16水（調理用）未入力</v>
      </c>
      <c r="CI113" s="130" t="s">
        <v>720</v>
      </c>
      <c r="CJ113" s="98"/>
    </row>
    <row r="114" spans="1:88" ht="16.5" customHeight="1" x14ac:dyDescent="0.15">
      <c r="A114" s="833" t="s">
        <v>806</v>
      </c>
      <c r="B114" s="834"/>
      <c r="C114" s="834"/>
      <c r="D114" s="834"/>
      <c r="E114" s="834"/>
      <c r="F114" s="834"/>
      <c r="G114" s="834"/>
      <c r="H114" s="834"/>
      <c r="I114" s="834"/>
      <c r="J114" s="834"/>
      <c r="K114" s="834"/>
      <c r="L114" s="769"/>
      <c r="M114" s="769"/>
      <c r="N114" s="770"/>
      <c r="O114" s="323" t="s">
        <v>698</v>
      </c>
      <c r="P114" s="769"/>
      <c r="Q114" s="769"/>
      <c r="R114" s="770"/>
      <c r="S114" s="323" t="s">
        <v>698</v>
      </c>
      <c r="T114" s="769"/>
      <c r="U114" s="769"/>
      <c r="V114" s="770"/>
      <c r="W114" s="324" t="s">
        <v>698</v>
      </c>
      <c r="X114" s="768"/>
      <c r="Y114" s="769"/>
      <c r="Z114" s="770"/>
      <c r="AA114" s="324" t="s">
        <v>698</v>
      </c>
      <c r="AB114" s="769"/>
      <c r="AC114" s="769"/>
      <c r="AD114" s="770"/>
      <c r="AE114" s="325" t="s">
        <v>727</v>
      </c>
      <c r="AF114" s="122"/>
      <c r="AG114" s="122"/>
      <c r="AH114" s="122"/>
      <c r="AI114" s="122"/>
      <c r="AJ114" s="122"/>
      <c r="AK114" s="122"/>
      <c r="AL114" s="122"/>
      <c r="AM114" s="122"/>
      <c r="AN114" s="122"/>
      <c r="AO114" s="122"/>
      <c r="AQ114" s="124"/>
      <c r="AR114" s="134"/>
      <c r="AS114" s="134"/>
      <c r="AT114" s="134"/>
      <c r="AU114" s="134"/>
      <c r="AV114" s="134"/>
      <c r="AW114" s="134"/>
      <c r="AX114" s="134"/>
      <c r="AY114" s="134"/>
      <c r="AZ114" s="134"/>
      <c r="BA114" s="134"/>
      <c r="BB114" s="134"/>
      <c r="BC114" s="134"/>
      <c r="BD114" s="134"/>
      <c r="BE114" s="134"/>
      <c r="BF114" s="134"/>
      <c r="BG114" s="134"/>
      <c r="BH114" s="134"/>
      <c r="BI114" s="134"/>
      <c r="BJ114" s="125"/>
      <c r="BK114" s="134"/>
      <c r="CA114" s="123"/>
      <c r="CB114" s="123"/>
      <c r="CC114" s="160"/>
      <c r="CD114" s="7" t="s">
        <v>258</v>
      </c>
      <c r="CE114" s="378" t="b">
        <v>0</v>
      </c>
      <c r="CF114" s="98"/>
      <c r="CG114" s="7">
        <f t="shared" si="9"/>
        <v>0</v>
      </c>
      <c r="CH114" s="145"/>
      <c r="CI114" s="131"/>
      <c r="CJ114" s="98"/>
    </row>
    <row r="115" spans="1:88" ht="16.5" customHeight="1" x14ac:dyDescent="0.15">
      <c r="A115" s="908" t="s">
        <v>807</v>
      </c>
      <c r="B115" s="909"/>
      <c r="C115" s="909"/>
      <c r="D115" s="909"/>
      <c r="E115" s="909"/>
      <c r="F115" s="909"/>
      <c r="G115" s="909"/>
      <c r="H115" s="909"/>
      <c r="I115" s="909"/>
      <c r="J115" s="909"/>
      <c r="K115" s="910"/>
      <c r="L115" s="769"/>
      <c r="M115" s="769"/>
      <c r="N115" s="770"/>
      <c r="O115" s="323" t="s">
        <v>698</v>
      </c>
      <c r="P115" s="769"/>
      <c r="Q115" s="769"/>
      <c r="R115" s="770"/>
      <c r="S115" s="323" t="s">
        <v>698</v>
      </c>
      <c r="T115" s="769"/>
      <c r="U115" s="769"/>
      <c r="V115" s="770"/>
      <c r="W115" s="324" t="s">
        <v>698</v>
      </c>
      <c r="X115" s="768"/>
      <c r="Y115" s="769"/>
      <c r="Z115" s="770"/>
      <c r="AA115" s="324" t="s">
        <v>698</v>
      </c>
      <c r="AB115" s="769"/>
      <c r="AC115" s="769"/>
      <c r="AD115" s="770"/>
      <c r="AE115" s="325" t="s">
        <v>727</v>
      </c>
      <c r="AF115" s="122"/>
      <c r="AG115" s="122"/>
      <c r="AH115" s="122"/>
      <c r="AI115" s="122"/>
      <c r="AJ115" s="122"/>
      <c r="AK115" s="122"/>
      <c r="AL115" s="122"/>
      <c r="AM115" s="122"/>
      <c r="AN115" s="122"/>
      <c r="AO115" s="122"/>
      <c r="AQ115" s="124"/>
      <c r="AR115" s="134"/>
      <c r="AS115" s="134"/>
      <c r="AT115" s="134"/>
      <c r="AU115" s="134"/>
      <c r="AV115" s="134"/>
      <c r="AW115" s="134"/>
      <c r="AX115" s="134"/>
      <c r="AY115" s="134"/>
      <c r="AZ115" s="134"/>
      <c r="BA115" s="134"/>
      <c r="BB115" s="134"/>
      <c r="BC115" s="134"/>
      <c r="BD115" s="134"/>
      <c r="BE115" s="134"/>
      <c r="BF115" s="134"/>
      <c r="BG115" s="134"/>
      <c r="BH115" s="134"/>
      <c r="BI115" s="134"/>
      <c r="BJ115" s="125"/>
      <c r="BK115" s="134"/>
      <c r="CA115" s="123"/>
      <c r="CB115" s="123"/>
      <c r="CC115" s="156" t="s">
        <v>126</v>
      </c>
      <c r="CD115" s="7" t="s">
        <v>230</v>
      </c>
      <c r="CE115" s="378" t="b">
        <v>0</v>
      </c>
      <c r="CF115" s="98"/>
      <c r="CG115" s="7">
        <f t="shared" si="9"/>
        <v>0</v>
      </c>
      <c r="CH115" s="137" t="str">
        <f>IF(AND(CG115=0,CG116=0),"No.16熱源未入力",IF(AND(CG115=1,CG116=1),"No.16熱源選択矛盾",""))</f>
        <v>No.16熱源未入力</v>
      </c>
      <c r="CI115" s="130" t="s">
        <v>708</v>
      </c>
      <c r="CJ115" s="98"/>
    </row>
    <row r="116" spans="1:88" ht="16.5" customHeight="1" thickBot="1" x14ac:dyDescent="0.2">
      <c r="A116" s="911" t="s">
        <v>808</v>
      </c>
      <c r="B116" s="912"/>
      <c r="C116" s="912"/>
      <c r="D116" s="912"/>
      <c r="E116" s="912"/>
      <c r="F116" s="912"/>
      <c r="G116" s="912"/>
      <c r="H116" s="912"/>
      <c r="I116" s="912"/>
      <c r="J116" s="912"/>
      <c r="K116" s="912"/>
      <c r="L116" s="769"/>
      <c r="M116" s="769"/>
      <c r="N116" s="770"/>
      <c r="O116" s="323" t="s">
        <v>698</v>
      </c>
      <c r="P116" s="769"/>
      <c r="Q116" s="769"/>
      <c r="R116" s="770"/>
      <c r="S116" s="323" t="s">
        <v>698</v>
      </c>
      <c r="T116" s="769"/>
      <c r="U116" s="769"/>
      <c r="V116" s="770"/>
      <c r="W116" s="324" t="s">
        <v>698</v>
      </c>
      <c r="X116" s="768"/>
      <c r="Y116" s="769"/>
      <c r="Z116" s="770"/>
      <c r="AA116" s="324" t="s">
        <v>698</v>
      </c>
      <c r="AB116" s="769"/>
      <c r="AC116" s="769"/>
      <c r="AD116" s="770"/>
      <c r="AE116" s="325" t="s">
        <v>727</v>
      </c>
      <c r="AF116" s="78"/>
      <c r="AG116" s="78"/>
      <c r="AH116" s="78"/>
      <c r="AI116" s="78"/>
      <c r="AJ116" s="78"/>
      <c r="AK116" s="78"/>
      <c r="AL116" s="78"/>
      <c r="AM116" s="78"/>
      <c r="AN116" s="78"/>
      <c r="AO116" s="78"/>
      <c r="AQ116" s="124"/>
      <c r="AR116" s="134"/>
      <c r="AS116" s="134"/>
      <c r="AT116" s="134"/>
      <c r="AU116" s="134"/>
      <c r="AV116" s="134"/>
      <c r="AW116" s="134"/>
      <c r="AX116" s="134"/>
      <c r="AY116" s="134"/>
      <c r="AZ116" s="134"/>
      <c r="BA116" s="134"/>
      <c r="BB116" s="134"/>
      <c r="BC116" s="134"/>
      <c r="BD116" s="134"/>
      <c r="BE116" s="134"/>
      <c r="BF116" s="134"/>
      <c r="BG116" s="134"/>
      <c r="BH116" s="134"/>
      <c r="BI116" s="134"/>
      <c r="BJ116" s="125"/>
      <c r="BK116" s="134"/>
      <c r="CA116" s="123"/>
      <c r="CB116" s="123"/>
      <c r="CC116" s="160"/>
      <c r="CD116" s="7" t="s">
        <v>258</v>
      </c>
      <c r="CE116" s="378" t="b">
        <v>0</v>
      </c>
      <c r="CF116" s="98"/>
      <c r="CG116" s="7">
        <f t="shared" si="9"/>
        <v>0</v>
      </c>
      <c r="CH116" s="145"/>
      <c r="CI116" s="131"/>
      <c r="CJ116" s="98"/>
    </row>
    <row r="117" spans="1:88" ht="16.5" customHeight="1" thickTop="1" thickBot="1" x14ac:dyDescent="0.2">
      <c r="A117" s="901" t="s">
        <v>809</v>
      </c>
      <c r="B117" s="902"/>
      <c r="C117" s="902"/>
      <c r="D117" s="902"/>
      <c r="E117" s="902"/>
      <c r="F117" s="902"/>
      <c r="G117" s="902"/>
      <c r="H117" s="902"/>
      <c r="I117" s="902"/>
      <c r="J117" s="902"/>
      <c r="K117" s="902"/>
      <c r="L117" s="903" t="str">
        <f>IF(COUNTA(L106:N116)&gt;=1,SUM(L106,L107,L108,L109,L110,L111,L112,L113,L114,L115,L116),"")</f>
        <v/>
      </c>
      <c r="M117" s="903"/>
      <c r="N117" s="904"/>
      <c r="O117" s="326" t="s">
        <v>698</v>
      </c>
      <c r="P117" s="903" t="str">
        <f>IF(COUNTA(P106:R116)&gt;=1,SUM(P106,P107,P108,P109,P110,P111,P112,P113,P114,P115,P116),"")</f>
        <v/>
      </c>
      <c r="Q117" s="903"/>
      <c r="R117" s="904"/>
      <c r="S117" s="326" t="s">
        <v>698</v>
      </c>
      <c r="T117" s="903" t="str">
        <f>IF(COUNTA(T106:V116)&gt;=1,SUM(T106,T107,T108,T109,T110,T111,T112,T113,T114,T115,T116),"")</f>
        <v/>
      </c>
      <c r="U117" s="903"/>
      <c r="V117" s="904"/>
      <c r="W117" s="327" t="s">
        <v>698</v>
      </c>
      <c r="X117" s="903" t="str">
        <f>IF(COUNTA(X106:Z116)&gt;=1,SUM(X106,X114,X115,X116),"")</f>
        <v/>
      </c>
      <c r="Y117" s="903"/>
      <c r="Z117" s="904"/>
      <c r="AA117" s="327" t="s">
        <v>698</v>
      </c>
      <c r="AB117" s="905"/>
      <c r="AC117" s="906"/>
      <c r="AD117" s="906"/>
      <c r="AE117" s="907"/>
      <c r="AF117" s="328"/>
      <c r="AG117" s="328"/>
      <c r="AH117" s="328"/>
      <c r="AI117" s="328"/>
      <c r="AJ117" s="328"/>
      <c r="AK117" s="328"/>
      <c r="AL117" s="328"/>
      <c r="AM117" s="328"/>
      <c r="AN117" s="328"/>
      <c r="AO117" s="328"/>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3"/>
      <c r="CB117" s="123"/>
      <c r="CC117" s="156" t="s">
        <v>127</v>
      </c>
      <c r="CD117" s="7" t="s">
        <v>230</v>
      </c>
      <c r="CE117" s="378" t="b">
        <v>0</v>
      </c>
      <c r="CF117" s="98"/>
      <c r="CG117" s="7">
        <f t="shared" si="9"/>
        <v>0</v>
      </c>
      <c r="CH117" s="137" t="str">
        <f>IF(AND(CG117=0,CG118=0),"No.16調理器具未入力",IF(AND(CG117=1,CG118=1),"No.16調理器具選択矛盾",""))</f>
        <v>No.16調理器具未入力</v>
      </c>
      <c r="CI117" s="130" t="s">
        <v>721</v>
      </c>
      <c r="CJ117" s="98"/>
    </row>
    <row r="118" spans="1:88" ht="16.5" customHeight="1" thickTop="1" x14ac:dyDescent="0.15">
      <c r="A118" s="884" t="s">
        <v>810</v>
      </c>
      <c r="B118" s="885"/>
      <c r="C118" s="885"/>
      <c r="D118" s="885"/>
      <c r="E118" s="885"/>
      <c r="F118" s="885"/>
      <c r="G118" s="885"/>
      <c r="H118" s="885"/>
      <c r="I118" s="885"/>
      <c r="J118" s="885"/>
      <c r="K118" s="886"/>
      <c r="L118" s="887"/>
      <c r="M118" s="888"/>
      <c r="N118" s="888"/>
      <c r="O118" s="329" t="s">
        <v>698</v>
      </c>
      <c r="P118" s="887"/>
      <c r="Q118" s="888"/>
      <c r="R118" s="888"/>
      <c r="S118" s="329" t="s">
        <v>698</v>
      </c>
      <c r="T118" s="887"/>
      <c r="U118" s="888"/>
      <c r="V118" s="888"/>
      <c r="W118" s="330" t="s">
        <v>698</v>
      </c>
      <c r="X118" s="889"/>
      <c r="Y118" s="890"/>
      <c r="Z118" s="890"/>
      <c r="AA118" s="890"/>
      <c r="AB118" s="890"/>
      <c r="AC118" s="890"/>
      <c r="AD118" s="890"/>
      <c r="AE118" s="891"/>
      <c r="AF118" s="203"/>
      <c r="AG118" s="203"/>
      <c r="AH118" s="203"/>
      <c r="AI118" s="203"/>
      <c r="AJ118" s="203"/>
      <c r="AK118" s="203"/>
      <c r="AL118" s="203"/>
      <c r="AM118" s="203"/>
      <c r="AN118" s="203"/>
      <c r="AO118" s="203"/>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3"/>
      <c r="CB118" s="123"/>
      <c r="CC118" s="160"/>
      <c r="CD118" s="7" t="s">
        <v>258</v>
      </c>
      <c r="CE118" s="378" t="b">
        <v>0</v>
      </c>
      <c r="CF118" s="98"/>
      <c r="CG118" s="7">
        <f t="shared" si="9"/>
        <v>0</v>
      </c>
      <c r="CH118" s="145"/>
      <c r="CI118" s="131"/>
      <c r="CJ118" s="98"/>
    </row>
    <row r="119" spans="1:88" ht="16.5" customHeight="1" thickBot="1" x14ac:dyDescent="0.2">
      <c r="A119" s="895" t="s">
        <v>811</v>
      </c>
      <c r="B119" s="896"/>
      <c r="C119" s="896"/>
      <c r="D119" s="896"/>
      <c r="E119" s="896"/>
      <c r="F119" s="896"/>
      <c r="G119" s="896"/>
      <c r="H119" s="896"/>
      <c r="I119" s="896"/>
      <c r="J119" s="896"/>
      <c r="K119" s="896"/>
      <c r="L119" s="897" t="str">
        <f>IF(AND(L117="",L118=""),"",SUM(L117:N118))</f>
        <v/>
      </c>
      <c r="M119" s="897"/>
      <c r="N119" s="898"/>
      <c r="O119" s="331" t="s">
        <v>698</v>
      </c>
      <c r="P119" s="897" t="str">
        <f>IF(AND(P117="",P118=""),"",SUM(P117:R118))</f>
        <v/>
      </c>
      <c r="Q119" s="897"/>
      <c r="R119" s="898"/>
      <c r="S119" s="331" t="s">
        <v>698</v>
      </c>
      <c r="T119" s="897" t="str">
        <f>IF(AND(T117="",T118=""),"",SUM(T117:V118))</f>
        <v/>
      </c>
      <c r="U119" s="897"/>
      <c r="V119" s="898"/>
      <c r="W119" s="332" t="s">
        <v>698</v>
      </c>
      <c r="X119" s="892"/>
      <c r="Y119" s="893"/>
      <c r="Z119" s="893"/>
      <c r="AA119" s="893"/>
      <c r="AB119" s="893"/>
      <c r="AC119" s="893"/>
      <c r="AD119" s="893"/>
      <c r="AE119" s="894"/>
      <c r="AF119" s="203"/>
      <c r="AG119" s="203"/>
      <c r="AH119" s="203"/>
      <c r="AI119" s="203"/>
      <c r="AJ119" s="203"/>
      <c r="AK119" s="203"/>
      <c r="AL119" s="203"/>
      <c r="AM119" s="203"/>
      <c r="AN119" s="203"/>
      <c r="AO119" s="203"/>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3"/>
      <c r="CB119" s="123"/>
      <c r="CC119" s="156" t="s">
        <v>129</v>
      </c>
      <c r="CD119" s="7" t="s">
        <v>230</v>
      </c>
      <c r="CE119" s="378" t="b">
        <v>0</v>
      </c>
      <c r="CF119" s="98"/>
      <c r="CG119" s="7">
        <f t="shared" si="9"/>
        <v>0</v>
      </c>
      <c r="CH119" s="137" t="str">
        <f>IF(AND(CG119=0,CG120=0),"No.16食器等未入力",IF(AND(CG119=1,CG120=1),"No.16食器等選択矛盾",""))</f>
        <v>No.16食器等未入力</v>
      </c>
      <c r="CI119" s="130" t="s">
        <v>708</v>
      </c>
      <c r="CJ119" s="98"/>
    </row>
    <row r="120" spans="1:88" ht="16.5" customHeight="1" x14ac:dyDescent="0.15">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04"/>
      <c r="AE120" s="204"/>
      <c r="AF120" s="204"/>
      <c r="AG120" s="205"/>
      <c r="AH120" s="205"/>
      <c r="AI120" s="205"/>
      <c r="AJ120" s="206"/>
      <c r="AK120" s="206"/>
      <c r="AL120" s="206"/>
      <c r="AM120" s="206"/>
      <c r="AN120" s="205"/>
      <c r="AO120" s="205"/>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3"/>
      <c r="CB120" s="123"/>
      <c r="CC120" s="160"/>
      <c r="CD120" s="7" t="s">
        <v>258</v>
      </c>
      <c r="CE120" s="378" t="b">
        <v>0</v>
      </c>
      <c r="CF120" s="98"/>
      <c r="CG120" s="7">
        <f t="shared" si="9"/>
        <v>0</v>
      </c>
      <c r="CH120" s="145"/>
      <c r="CI120" s="131"/>
      <c r="CJ120" s="98"/>
    </row>
    <row r="121" spans="1:88" ht="16.5" customHeight="1" x14ac:dyDescent="0.15">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4"/>
      <c r="AE121" s="204"/>
      <c r="AF121" s="204"/>
      <c r="AG121" s="205"/>
      <c r="AH121" s="205"/>
      <c r="AI121" s="205"/>
      <c r="AJ121" s="206"/>
      <c r="AK121" s="206"/>
      <c r="AL121" s="206"/>
      <c r="AM121" s="205"/>
      <c r="AN121" s="205"/>
      <c r="AO121" s="205"/>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3"/>
      <c r="CB121" s="123"/>
      <c r="CC121" s="98" t="s">
        <v>266</v>
      </c>
      <c r="CD121" s="7" t="s">
        <v>230</v>
      </c>
      <c r="CE121" s="378" t="b">
        <v>0</v>
      </c>
      <c r="CF121" s="98"/>
      <c r="CG121" s="7">
        <f t="shared" si="9"/>
        <v>0</v>
      </c>
      <c r="CH121" s="137" t="str">
        <f>IF(AND(CG121=0,CG122=0),"No.16備蓄食品未入力",IF(AND(CG121=1,CG122=1),"No.16備蓄食品選択矛盾",""))</f>
        <v>No.16備蓄食品未入力</v>
      </c>
      <c r="CI121" s="130" t="s">
        <v>722</v>
      </c>
      <c r="CJ121" s="98"/>
    </row>
    <row r="122" spans="1:88" ht="16.5" customHeight="1" thickBot="1" x14ac:dyDescent="0.2">
      <c r="A122" s="316" t="s">
        <v>841</v>
      </c>
      <c r="B122" s="122"/>
      <c r="C122" s="122"/>
      <c r="D122" s="122"/>
      <c r="E122" s="122"/>
      <c r="F122" s="122"/>
      <c r="G122" s="122"/>
      <c r="H122" s="122"/>
      <c r="I122" s="122"/>
      <c r="J122" s="122"/>
      <c r="K122" s="122"/>
      <c r="L122" s="122"/>
      <c r="M122" s="122"/>
      <c r="N122" s="122"/>
      <c r="O122" s="122"/>
      <c r="P122" s="122"/>
      <c r="Q122" s="122"/>
      <c r="R122" s="122"/>
      <c r="S122" s="122"/>
      <c r="T122" s="122"/>
      <c r="U122" s="248"/>
      <c r="V122" s="70"/>
      <c r="W122" s="328"/>
      <c r="X122" s="328"/>
      <c r="Y122" s="328"/>
      <c r="Z122" s="328"/>
      <c r="AA122" s="328"/>
      <c r="AB122" s="328"/>
      <c r="AC122" s="328"/>
      <c r="AD122" s="204"/>
      <c r="AE122" s="204"/>
      <c r="AF122" s="204"/>
      <c r="AG122" s="205"/>
      <c r="AH122" s="205"/>
      <c r="AI122" s="205"/>
      <c r="AJ122" s="206"/>
      <c r="AK122" s="206"/>
      <c r="AL122" s="206"/>
      <c r="AM122" s="206"/>
      <c r="AN122" s="205"/>
      <c r="AO122" s="205"/>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3"/>
      <c r="CB122" s="123"/>
      <c r="CC122" s="98"/>
      <c r="CD122" s="7" t="s">
        <v>258</v>
      </c>
      <c r="CE122" s="378" t="b">
        <v>0</v>
      </c>
      <c r="CF122" s="98"/>
      <c r="CG122" s="7">
        <f t="shared" si="9"/>
        <v>0</v>
      </c>
      <c r="CH122" s="167" t="str">
        <f>IF(AND(CE121=TRUE,CE122=TRUE),"No.16備蓄食品矛盾選択",IF(AND(CE121=TRUE,OR(AK92="",AK93="")),"No.16備蓄食品食数・日数未入力",""))</f>
        <v/>
      </c>
      <c r="CI122" s="131" t="s">
        <v>724</v>
      </c>
      <c r="CJ122" s="98"/>
    </row>
    <row r="123" spans="1:88" ht="16.5" customHeight="1" x14ac:dyDescent="0.15">
      <c r="A123" s="826" t="s">
        <v>774</v>
      </c>
      <c r="B123" s="827"/>
      <c r="C123" s="827"/>
      <c r="D123" s="827"/>
      <c r="E123" s="827"/>
      <c r="F123" s="827"/>
      <c r="G123" s="827"/>
      <c r="H123" s="827"/>
      <c r="I123" s="827"/>
      <c r="J123" s="827"/>
      <c r="K123" s="828"/>
      <c r="L123" s="764" t="s">
        <v>775</v>
      </c>
      <c r="M123" s="764"/>
      <c r="N123" s="764"/>
      <c r="O123" s="764"/>
      <c r="P123" s="764"/>
      <c r="Q123" s="829"/>
      <c r="R123" s="764" t="s">
        <v>776</v>
      </c>
      <c r="S123" s="764"/>
      <c r="T123" s="764"/>
      <c r="U123" s="764"/>
      <c r="V123" s="764"/>
      <c r="W123" s="764"/>
      <c r="X123" s="763" t="s">
        <v>777</v>
      </c>
      <c r="Y123" s="764"/>
      <c r="Z123" s="764"/>
      <c r="AA123" s="764"/>
      <c r="AB123" s="764"/>
      <c r="AC123" s="765"/>
      <c r="AD123" s="204"/>
      <c r="AE123" s="204"/>
      <c r="AF123" s="204"/>
      <c r="AG123" s="205"/>
      <c r="AH123" s="205"/>
      <c r="AI123" s="205"/>
      <c r="AJ123" s="206"/>
      <c r="AK123" s="206"/>
      <c r="AL123" s="206"/>
      <c r="AM123" s="205"/>
      <c r="AN123" s="205"/>
      <c r="AO123" s="205"/>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3"/>
      <c r="CB123" s="123"/>
      <c r="CC123" s="156" t="s">
        <v>128</v>
      </c>
      <c r="CD123" s="7" t="s">
        <v>230</v>
      </c>
      <c r="CE123" s="378" t="b">
        <v>0</v>
      </c>
      <c r="CF123" s="98"/>
      <c r="CG123" s="7">
        <f t="shared" si="9"/>
        <v>0</v>
      </c>
      <c r="CH123" s="137" t="str">
        <f>IF(AND(CG123=0,CG124=0),"No.16非常献立未入力",IF(AND(CG123=1,CG124=1),"No.16非常献立選択矛盾",""))</f>
        <v>No.16非常献立未入力</v>
      </c>
      <c r="CI123" s="130" t="s">
        <v>723</v>
      </c>
      <c r="CJ123" s="98"/>
    </row>
    <row r="124" spans="1:88" ht="16.5" customHeight="1" x14ac:dyDescent="0.15">
      <c r="A124" s="793" t="s">
        <v>778</v>
      </c>
      <c r="B124" s="794"/>
      <c r="C124" s="794"/>
      <c r="D124" s="794"/>
      <c r="E124" s="794"/>
      <c r="F124" s="794"/>
      <c r="G124" s="794"/>
      <c r="H124" s="794"/>
      <c r="I124" s="794"/>
      <c r="J124" s="794"/>
      <c r="K124" s="795"/>
      <c r="L124" s="796"/>
      <c r="M124" s="767"/>
      <c r="N124" s="333" t="s">
        <v>779</v>
      </c>
      <c r="O124" s="689"/>
      <c r="P124" s="766"/>
      <c r="Q124" s="333" t="s">
        <v>780</v>
      </c>
      <c r="R124" s="676"/>
      <c r="S124" s="767"/>
      <c r="T124" s="333" t="s">
        <v>779</v>
      </c>
      <c r="U124" s="689"/>
      <c r="V124" s="766"/>
      <c r="W124" s="334" t="s">
        <v>780</v>
      </c>
      <c r="X124" s="518"/>
      <c r="Y124" s="767"/>
      <c r="Z124" s="333" t="s">
        <v>779</v>
      </c>
      <c r="AA124" s="689"/>
      <c r="AB124" s="766"/>
      <c r="AC124" s="335" t="s">
        <v>780</v>
      </c>
      <c r="AD124" s="204"/>
      <c r="AE124" s="204"/>
      <c r="AF124" s="204"/>
      <c r="AG124" s="205"/>
      <c r="AH124" s="205"/>
      <c r="AI124" s="205"/>
      <c r="AJ124" s="206"/>
      <c r="AK124" s="206"/>
      <c r="AL124" s="206"/>
      <c r="AM124" s="206"/>
      <c r="AN124" s="205"/>
      <c r="AO124" s="205"/>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3"/>
      <c r="CB124" s="123"/>
      <c r="CC124" s="160"/>
      <c r="CD124" s="7" t="s">
        <v>258</v>
      </c>
      <c r="CE124" s="378" t="b">
        <v>0</v>
      </c>
      <c r="CF124" s="98"/>
      <c r="CG124" s="7">
        <f t="shared" si="9"/>
        <v>0</v>
      </c>
      <c r="CH124" s="145"/>
      <c r="CI124" s="131"/>
      <c r="CJ124" s="98"/>
    </row>
    <row r="125" spans="1:88" ht="16.5" customHeight="1" x14ac:dyDescent="0.15">
      <c r="A125" s="782" t="s">
        <v>781</v>
      </c>
      <c r="B125" s="783"/>
      <c r="C125" s="783"/>
      <c r="D125" s="783"/>
      <c r="E125" s="783"/>
      <c r="F125" s="783"/>
      <c r="G125" s="783"/>
      <c r="H125" s="783"/>
      <c r="I125" s="783"/>
      <c r="J125" s="783"/>
      <c r="K125" s="784"/>
      <c r="L125" s="785"/>
      <c r="M125" s="781"/>
      <c r="N125" s="336" t="s">
        <v>779</v>
      </c>
      <c r="O125" s="759"/>
      <c r="P125" s="781"/>
      <c r="Q125" s="336" t="s">
        <v>780</v>
      </c>
      <c r="R125" s="758"/>
      <c r="S125" s="781"/>
      <c r="T125" s="336" t="s">
        <v>779</v>
      </c>
      <c r="U125" s="759"/>
      <c r="V125" s="781"/>
      <c r="W125" s="337" t="s">
        <v>780</v>
      </c>
      <c r="X125" s="759"/>
      <c r="Y125" s="781"/>
      <c r="Z125" s="336" t="s">
        <v>779</v>
      </c>
      <c r="AA125" s="759"/>
      <c r="AB125" s="781"/>
      <c r="AC125" s="338" t="s">
        <v>780</v>
      </c>
      <c r="AD125" s="204"/>
      <c r="AE125" s="204"/>
      <c r="AF125" s="204"/>
      <c r="AG125" s="205"/>
      <c r="AH125" s="205"/>
      <c r="AI125" s="205"/>
      <c r="AJ125" s="206"/>
      <c r="AK125" s="206"/>
      <c r="AL125" s="206"/>
      <c r="AM125" s="205"/>
      <c r="AN125" s="205"/>
      <c r="AO125" s="205"/>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3"/>
      <c r="CB125" s="123"/>
      <c r="CC125" s="156" t="s">
        <v>130</v>
      </c>
      <c r="CD125" s="7" t="s">
        <v>230</v>
      </c>
      <c r="CE125" s="378" t="b">
        <v>0</v>
      </c>
      <c r="CF125" s="98"/>
      <c r="CG125" s="7">
        <f t="shared" si="9"/>
        <v>0</v>
      </c>
      <c r="CH125" s="137" t="str">
        <f>IF(AND(CG125=0,CG126=0),"No.16リスト未入力",IF(AND(CG125=1,CG126=1),"No.16リスト選択矛盾",""))</f>
        <v>No.16リスト未入力</v>
      </c>
      <c r="CI125" s="130" t="s">
        <v>708</v>
      </c>
      <c r="CJ125" s="98"/>
    </row>
    <row r="126" spans="1:88" ht="16.5" customHeight="1" x14ac:dyDescent="0.15">
      <c r="A126" s="782" t="s">
        <v>782</v>
      </c>
      <c r="B126" s="783"/>
      <c r="C126" s="783"/>
      <c r="D126" s="783"/>
      <c r="E126" s="783"/>
      <c r="F126" s="783"/>
      <c r="G126" s="783"/>
      <c r="H126" s="783"/>
      <c r="I126" s="783"/>
      <c r="J126" s="783"/>
      <c r="K126" s="784"/>
      <c r="L126" s="785"/>
      <c r="M126" s="781"/>
      <c r="N126" s="336" t="s">
        <v>779</v>
      </c>
      <c r="O126" s="759"/>
      <c r="P126" s="781"/>
      <c r="Q126" s="336" t="s">
        <v>780</v>
      </c>
      <c r="R126" s="758"/>
      <c r="S126" s="781"/>
      <c r="T126" s="336" t="s">
        <v>779</v>
      </c>
      <c r="U126" s="759"/>
      <c r="V126" s="781"/>
      <c r="W126" s="337" t="s">
        <v>780</v>
      </c>
      <c r="X126" s="759"/>
      <c r="Y126" s="781"/>
      <c r="Z126" s="336" t="s">
        <v>779</v>
      </c>
      <c r="AA126" s="759"/>
      <c r="AB126" s="781"/>
      <c r="AC126" s="338" t="s">
        <v>780</v>
      </c>
      <c r="AD126" s="204"/>
      <c r="AE126" s="204"/>
      <c r="AF126" s="204"/>
      <c r="AG126" s="205"/>
      <c r="AH126" s="205"/>
      <c r="AI126" s="205"/>
      <c r="AJ126" s="206"/>
      <c r="AK126" s="206"/>
      <c r="AL126" s="206"/>
      <c r="AM126" s="206"/>
      <c r="AN126" s="205"/>
      <c r="AO126" s="205"/>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3"/>
      <c r="CB126" s="123"/>
      <c r="CC126" s="160"/>
      <c r="CD126" s="7" t="s">
        <v>258</v>
      </c>
      <c r="CE126" s="378" t="b">
        <v>0</v>
      </c>
      <c r="CF126" s="98"/>
      <c r="CG126" s="7">
        <f t="shared" si="9"/>
        <v>0</v>
      </c>
      <c r="CH126" s="145"/>
      <c r="CI126" s="131"/>
      <c r="CJ126" s="98"/>
    </row>
    <row r="127" spans="1:88" ht="16.5" customHeight="1" x14ac:dyDescent="0.15">
      <c r="A127" s="782" t="s">
        <v>783</v>
      </c>
      <c r="B127" s="783"/>
      <c r="C127" s="783"/>
      <c r="D127" s="783"/>
      <c r="E127" s="783"/>
      <c r="F127" s="783"/>
      <c r="G127" s="783"/>
      <c r="H127" s="783"/>
      <c r="I127" s="783"/>
      <c r="J127" s="783"/>
      <c r="K127" s="784"/>
      <c r="L127" s="785"/>
      <c r="M127" s="781"/>
      <c r="N127" s="336" t="s">
        <v>779</v>
      </c>
      <c r="O127" s="759"/>
      <c r="P127" s="781"/>
      <c r="Q127" s="336" t="s">
        <v>780</v>
      </c>
      <c r="R127" s="758"/>
      <c r="S127" s="781"/>
      <c r="T127" s="336" t="s">
        <v>779</v>
      </c>
      <c r="U127" s="759"/>
      <c r="V127" s="781"/>
      <c r="W127" s="337" t="s">
        <v>780</v>
      </c>
      <c r="X127" s="759"/>
      <c r="Y127" s="781"/>
      <c r="Z127" s="336" t="s">
        <v>779</v>
      </c>
      <c r="AA127" s="759"/>
      <c r="AB127" s="781"/>
      <c r="AC127" s="338" t="s">
        <v>780</v>
      </c>
      <c r="AD127" s="204"/>
      <c r="AE127" s="204"/>
      <c r="AF127" s="204"/>
      <c r="AG127" s="205"/>
      <c r="AH127" s="205"/>
      <c r="AI127" s="205"/>
      <c r="AJ127" s="206"/>
      <c r="AK127" s="206"/>
      <c r="AL127" s="206"/>
      <c r="AM127" s="205"/>
      <c r="AN127" s="205"/>
      <c r="AO127" s="205"/>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3"/>
      <c r="CB127" s="123"/>
      <c r="CC127" s="156" t="s">
        <v>131</v>
      </c>
      <c r="CD127" s="7" t="s">
        <v>230</v>
      </c>
      <c r="CE127" s="378" t="b">
        <v>0</v>
      </c>
      <c r="CF127" s="98"/>
      <c r="CG127" s="7">
        <f t="shared" si="9"/>
        <v>0</v>
      </c>
      <c r="CH127" s="137" t="str">
        <f>IF(AND(CG127=0,CG128=0),"No.16保管場所周知未入力",IF(AND(CG127=1,CG128=1),"No.16保管場所選択矛盾",""))</f>
        <v>No.16保管場所周知未入力</v>
      </c>
      <c r="CI127" s="130" t="s">
        <v>721</v>
      </c>
      <c r="CJ127" s="98"/>
    </row>
    <row r="128" spans="1:88" ht="16.5" customHeight="1" x14ac:dyDescent="0.15">
      <c r="A128" s="782" t="s">
        <v>784</v>
      </c>
      <c r="B128" s="783"/>
      <c r="C128" s="783"/>
      <c r="D128" s="783"/>
      <c r="E128" s="783"/>
      <c r="F128" s="783"/>
      <c r="G128" s="783"/>
      <c r="H128" s="783"/>
      <c r="I128" s="783"/>
      <c r="J128" s="783"/>
      <c r="K128" s="784"/>
      <c r="L128" s="785"/>
      <c r="M128" s="781"/>
      <c r="N128" s="336" t="s">
        <v>779</v>
      </c>
      <c r="O128" s="759"/>
      <c r="P128" s="781"/>
      <c r="Q128" s="336" t="s">
        <v>780</v>
      </c>
      <c r="R128" s="758"/>
      <c r="S128" s="781"/>
      <c r="T128" s="336" t="s">
        <v>779</v>
      </c>
      <c r="U128" s="759"/>
      <c r="V128" s="781"/>
      <c r="W128" s="337" t="s">
        <v>780</v>
      </c>
      <c r="X128" s="759"/>
      <c r="Y128" s="781"/>
      <c r="Z128" s="336" t="s">
        <v>779</v>
      </c>
      <c r="AA128" s="759"/>
      <c r="AB128" s="781"/>
      <c r="AC128" s="338" t="s">
        <v>780</v>
      </c>
      <c r="AD128" s="204"/>
      <c r="AE128" s="204"/>
      <c r="AF128" s="204"/>
      <c r="AG128" s="205"/>
      <c r="AH128" s="205"/>
      <c r="AI128" s="205"/>
      <c r="AJ128" s="206"/>
      <c r="AK128" s="206"/>
      <c r="AL128" s="206"/>
      <c r="AM128" s="206"/>
      <c r="AN128" s="205"/>
      <c r="AO128" s="205"/>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0"/>
      <c r="CB128" s="160"/>
      <c r="CC128" s="160"/>
      <c r="CD128" s="7" t="s">
        <v>258</v>
      </c>
      <c r="CE128" s="378" t="b">
        <v>0</v>
      </c>
      <c r="CF128" s="98"/>
      <c r="CG128" s="7">
        <f t="shared" si="9"/>
        <v>0</v>
      </c>
      <c r="CH128" s="145"/>
      <c r="CI128" s="131"/>
      <c r="CJ128" s="98"/>
    </row>
    <row r="129" spans="1:88" ht="16.5" customHeight="1" x14ac:dyDescent="0.15">
      <c r="A129" s="782" t="s">
        <v>785</v>
      </c>
      <c r="B129" s="783"/>
      <c r="C129" s="783"/>
      <c r="D129" s="783"/>
      <c r="E129" s="783"/>
      <c r="F129" s="783"/>
      <c r="G129" s="783"/>
      <c r="H129" s="783"/>
      <c r="I129" s="783"/>
      <c r="J129" s="783"/>
      <c r="K129" s="784"/>
      <c r="L129" s="785"/>
      <c r="M129" s="781"/>
      <c r="N129" s="336" t="s">
        <v>779</v>
      </c>
      <c r="O129" s="759"/>
      <c r="P129" s="781"/>
      <c r="Q129" s="336" t="s">
        <v>780</v>
      </c>
      <c r="R129" s="758"/>
      <c r="S129" s="781"/>
      <c r="T129" s="336" t="s">
        <v>779</v>
      </c>
      <c r="U129" s="759"/>
      <c r="V129" s="781"/>
      <c r="W129" s="337" t="s">
        <v>780</v>
      </c>
      <c r="X129" s="759"/>
      <c r="Y129" s="781"/>
      <c r="Z129" s="336" t="s">
        <v>779</v>
      </c>
      <c r="AA129" s="759"/>
      <c r="AB129" s="781"/>
      <c r="AC129" s="338" t="s">
        <v>780</v>
      </c>
      <c r="AD129" s="204"/>
      <c r="AE129" s="204"/>
      <c r="AF129" s="204"/>
      <c r="AG129" s="205"/>
      <c r="AH129" s="205"/>
      <c r="AI129" s="205"/>
      <c r="AJ129" s="206"/>
      <c r="AK129" s="206"/>
      <c r="AL129" s="206"/>
      <c r="AM129" s="205"/>
      <c r="AN129" s="205"/>
      <c r="AO129" s="205"/>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6" t="s">
        <v>794</v>
      </c>
      <c r="CB129" s="156" t="s">
        <v>267</v>
      </c>
      <c r="CC129" s="156" t="s">
        <v>268</v>
      </c>
      <c r="CD129" s="7" t="s">
        <v>230</v>
      </c>
      <c r="CE129" s="378" t="b">
        <v>0</v>
      </c>
      <c r="CF129" s="98"/>
      <c r="CG129" s="7">
        <f t="shared" si="9"/>
        <v>0</v>
      </c>
      <c r="CH129" s="137" t="str">
        <f>IF(AND(CG129=0,CG130=0),"No.17会議未入力",IF(AND(CG129=1,CG130=1),"No.17会議選択矛盾",IF(AND(CG129=1,CG131=0,CG132=0),"No.17頻度未入力",IF(AND(CG129=1,CG133=0,CG134=0),"No.17会議録未入力",""))))</f>
        <v>No.17会議未入力</v>
      </c>
      <c r="CI129" s="130" t="s">
        <v>795</v>
      </c>
      <c r="CJ129" s="98"/>
    </row>
    <row r="130" spans="1:88" ht="16.5" customHeight="1" x14ac:dyDescent="0.15">
      <c r="A130" s="782" t="s">
        <v>786</v>
      </c>
      <c r="B130" s="783"/>
      <c r="C130" s="783"/>
      <c r="D130" s="783"/>
      <c r="E130" s="783"/>
      <c r="F130" s="783"/>
      <c r="G130" s="783"/>
      <c r="H130" s="783"/>
      <c r="I130" s="783"/>
      <c r="J130" s="783"/>
      <c r="K130" s="784"/>
      <c r="L130" s="785"/>
      <c r="M130" s="781"/>
      <c r="N130" s="336" t="s">
        <v>779</v>
      </c>
      <c r="O130" s="759"/>
      <c r="P130" s="781"/>
      <c r="Q130" s="336" t="s">
        <v>780</v>
      </c>
      <c r="R130" s="758"/>
      <c r="S130" s="781"/>
      <c r="T130" s="336" t="s">
        <v>779</v>
      </c>
      <c r="U130" s="759"/>
      <c r="V130" s="781"/>
      <c r="W130" s="337" t="s">
        <v>780</v>
      </c>
      <c r="X130" s="759"/>
      <c r="Y130" s="781"/>
      <c r="Z130" s="336" t="s">
        <v>779</v>
      </c>
      <c r="AA130" s="759"/>
      <c r="AB130" s="781"/>
      <c r="AC130" s="338" t="s">
        <v>780</v>
      </c>
      <c r="AD130" s="204"/>
      <c r="AE130" s="204"/>
      <c r="AF130" s="204"/>
      <c r="AG130" s="205"/>
      <c r="AH130" s="205"/>
      <c r="AI130" s="205"/>
      <c r="AJ130" s="206"/>
      <c r="AK130" s="206"/>
      <c r="AL130" s="206"/>
      <c r="AM130" s="206"/>
      <c r="AN130" s="205"/>
      <c r="AO130" s="205"/>
      <c r="AQ130" s="134"/>
      <c r="AR130" s="134"/>
      <c r="AS130" s="134"/>
      <c r="AT130" s="134"/>
      <c r="AU130" s="134"/>
      <c r="AV130" s="134"/>
      <c r="AW130" s="134"/>
      <c r="AX130" s="134"/>
      <c r="AY130" s="134"/>
      <c r="AZ130" s="134"/>
      <c r="BA130" s="134"/>
      <c r="BB130" s="134"/>
      <c r="BC130" s="134"/>
      <c r="BD130" s="134"/>
      <c r="CA130" s="123"/>
      <c r="CB130" s="123"/>
      <c r="CC130" s="160"/>
      <c r="CD130" s="7" t="s">
        <v>102</v>
      </c>
      <c r="CE130" s="378" t="b">
        <v>0</v>
      </c>
      <c r="CF130" s="98"/>
      <c r="CG130" s="7">
        <f t="shared" si="9"/>
        <v>0</v>
      </c>
      <c r="CH130" s="129" t="str">
        <f>IF(AND(CG131=1,CG132=1),"No.17頻度選択矛盾","")</f>
        <v/>
      </c>
      <c r="CI130" s="130" t="s">
        <v>863</v>
      </c>
      <c r="CJ130" s="98"/>
    </row>
    <row r="131" spans="1:88" ht="16.5" customHeight="1" thickBot="1" x14ac:dyDescent="0.2">
      <c r="A131" s="847" t="s">
        <v>787</v>
      </c>
      <c r="B131" s="848"/>
      <c r="C131" s="848"/>
      <c r="D131" s="848"/>
      <c r="E131" s="848"/>
      <c r="F131" s="848"/>
      <c r="G131" s="848"/>
      <c r="H131" s="848"/>
      <c r="I131" s="848"/>
      <c r="J131" s="848"/>
      <c r="K131" s="849"/>
      <c r="L131" s="850"/>
      <c r="M131" s="841"/>
      <c r="N131" s="339" t="s">
        <v>779</v>
      </c>
      <c r="O131" s="840"/>
      <c r="P131" s="841"/>
      <c r="Q131" s="339" t="s">
        <v>780</v>
      </c>
      <c r="R131" s="851"/>
      <c r="S131" s="841"/>
      <c r="T131" s="339" t="s">
        <v>779</v>
      </c>
      <c r="U131" s="840"/>
      <c r="V131" s="841"/>
      <c r="W131" s="340" t="s">
        <v>780</v>
      </c>
      <c r="X131" s="840"/>
      <c r="Y131" s="841"/>
      <c r="Z131" s="339" t="s">
        <v>779</v>
      </c>
      <c r="AA131" s="840"/>
      <c r="AB131" s="841"/>
      <c r="AC131" s="341" t="s">
        <v>780</v>
      </c>
      <c r="AD131" s="204"/>
      <c r="AE131" s="204"/>
      <c r="AF131" s="204"/>
      <c r="AG131" s="205"/>
      <c r="AH131" s="205"/>
      <c r="AI131" s="205"/>
      <c r="AJ131" s="206"/>
      <c r="AK131" s="206"/>
      <c r="AL131" s="206"/>
      <c r="AM131" s="205"/>
      <c r="AN131" s="205"/>
      <c r="AO131" s="205"/>
      <c r="AQ131" s="134"/>
      <c r="AR131" s="134"/>
      <c r="AS131" s="134"/>
      <c r="AT131" s="134"/>
      <c r="AU131" s="134"/>
      <c r="AV131" s="134"/>
      <c r="AW131" s="134"/>
      <c r="AX131" s="134"/>
      <c r="AY131" s="134"/>
      <c r="AZ131" s="134"/>
      <c r="BA131" s="134"/>
      <c r="BB131" s="134"/>
      <c r="BC131" s="134"/>
      <c r="BD131" s="134"/>
      <c r="CA131" s="123"/>
      <c r="CB131" s="123"/>
      <c r="CC131" s="156" t="s">
        <v>269</v>
      </c>
      <c r="CD131" s="7" t="s">
        <v>156</v>
      </c>
      <c r="CE131" s="378" t="b">
        <v>0</v>
      </c>
      <c r="CF131" s="98"/>
      <c r="CG131" s="7">
        <f t="shared" si="9"/>
        <v>0</v>
      </c>
      <c r="CH131" s="129" t="str">
        <f>IF(AND(CG133=1,CG134=1),"No.17会議録選択矛盾","")</f>
        <v/>
      </c>
      <c r="CI131" s="130" t="s">
        <v>863</v>
      </c>
      <c r="CJ131" s="98"/>
    </row>
    <row r="132" spans="1:88" ht="16.5" customHeight="1" x14ac:dyDescent="0.15">
      <c r="A132" s="248" t="s">
        <v>788</v>
      </c>
      <c r="B132" s="168"/>
      <c r="C132" s="168"/>
      <c r="D132" s="168"/>
      <c r="E132" s="168"/>
      <c r="F132" s="168"/>
      <c r="G132" s="168"/>
      <c r="H132" s="205"/>
      <c r="I132" s="205"/>
      <c r="J132" s="172"/>
      <c r="K132" s="207"/>
      <c r="L132" s="207"/>
      <c r="M132" s="172"/>
      <c r="N132" s="172"/>
      <c r="O132" s="205"/>
      <c r="P132" s="205"/>
      <c r="Q132" s="172"/>
      <c r="R132" s="207"/>
      <c r="S132" s="207"/>
      <c r="T132" s="203"/>
      <c r="U132" s="248"/>
      <c r="V132" s="204"/>
      <c r="W132" s="204"/>
      <c r="X132" s="204"/>
      <c r="Y132" s="204"/>
      <c r="Z132" s="204"/>
      <c r="AA132" s="204"/>
      <c r="AB132" s="204"/>
      <c r="AC132" s="204"/>
      <c r="AD132" s="204"/>
      <c r="AE132" s="204"/>
      <c r="AF132" s="204"/>
      <c r="AG132" s="205"/>
      <c r="AH132" s="205"/>
      <c r="AI132" s="205"/>
      <c r="AJ132" s="206"/>
      <c r="AK132" s="206"/>
      <c r="AL132" s="206"/>
      <c r="AM132" s="206"/>
      <c r="AN132" s="205"/>
      <c r="AO132" s="205"/>
      <c r="AQ132" s="134"/>
      <c r="AR132" s="134"/>
      <c r="AS132" s="134"/>
      <c r="AT132" s="134"/>
      <c r="AU132" s="134"/>
      <c r="AV132" s="134"/>
      <c r="AW132" s="134"/>
      <c r="AX132" s="134"/>
      <c r="AY132" s="134"/>
      <c r="AZ132" s="134"/>
      <c r="BA132" s="134"/>
      <c r="BB132" s="134"/>
      <c r="BC132" s="134"/>
      <c r="BD132" s="134"/>
      <c r="CA132" s="123"/>
      <c r="CB132" s="123"/>
      <c r="CC132" s="160"/>
      <c r="CD132" s="7" t="s">
        <v>157</v>
      </c>
      <c r="CE132" s="378" t="b">
        <v>0</v>
      </c>
      <c r="CF132" s="98"/>
      <c r="CG132" s="7">
        <f t="shared" si="9"/>
        <v>0</v>
      </c>
      <c r="CH132" s="129"/>
      <c r="CI132" s="130"/>
      <c r="CJ132" s="98"/>
    </row>
    <row r="133" spans="1:88" ht="16.5" customHeight="1" x14ac:dyDescent="0.1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04"/>
      <c r="Y133" s="204"/>
      <c r="Z133" s="204"/>
      <c r="AA133" s="204"/>
      <c r="AB133" s="204"/>
      <c r="AC133" s="204"/>
      <c r="AD133" s="204"/>
      <c r="AE133" s="204"/>
      <c r="AF133" s="204"/>
      <c r="AG133" s="205"/>
      <c r="AH133" s="205"/>
      <c r="AI133" s="205"/>
      <c r="AJ133" s="206"/>
      <c r="AK133" s="206"/>
      <c r="AL133" s="206"/>
      <c r="AM133" s="205"/>
      <c r="AN133" s="205"/>
      <c r="AO133" s="205"/>
      <c r="AQ133" s="134"/>
      <c r="AR133" s="134"/>
      <c r="AS133" s="134"/>
      <c r="AT133" s="134"/>
      <c r="AU133" s="134"/>
      <c r="AV133" s="134"/>
      <c r="AW133" s="134"/>
      <c r="AX133" s="134"/>
      <c r="AY133" s="134"/>
      <c r="AZ133" s="134"/>
      <c r="BA133" s="134"/>
      <c r="BB133" s="134"/>
      <c r="BC133" s="134"/>
      <c r="BD133" s="134"/>
      <c r="CA133" s="123"/>
      <c r="CB133" s="123"/>
      <c r="CC133" s="98" t="s">
        <v>277</v>
      </c>
      <c r="CD133" s="7" t="s">
        <v>230</v>
      </c>
      <c r="CE133" s="378" t="b">
        <v>0</v>
      </c>
      <c r="CF133" s="98"/>
      <c r="CG133" s="7">
        <f t="shared" si="9"/>
        <v>0</v>
      </c>
      <c r="CH133" s="129"/>
      <c r="CI133" s="130"/>
      <c r="CJ133" s="98"/>
    </row>
    <row r="134" spans="1:88" ht="16.5" customHeight="1" thickBot="1" x14ac:dyDescent="0.2">
      <c r="A134" s="316" t="s">
        <v>842</v>
      </c>
      <c r="B134" s="203"/>
      <c r="C134" s="203"/>
      <c r="D134" s="203"/>
      <c r="E134" s="203"/>
      <c r="F134" s="203"/>
      <c r="G134" s="203"/>
      <c r="H134" s="203"/>
      <c r="I134" s="208"/>
      <c r="J134" s="208"/>
      <c r="K134" s="208"/>
      <c r="L134" s="208"/>
      <c r="M134" s="208"/>
      <c r="N134" s="208"/>
      <c r="O134" s="208"/>
      <c r="P134" s="208"/>
      <c r="Q134" s="208"/>
      <c r="R134" s="208"/>
      <c r="S134" s="208"/>
      <c r="T134" s="203"/>
      <c r="U134" s="248"/>
      <c r="V134" s="204"/>
      <c r="W134" s="204"/>
      <c r="X134" s="204"/>
      <c r="Y134" s="204"/>
      <c r="Z134" s="204"/>
      <c r="AA134" s="204"/>
      <c r="AB134" s="204"/>
      <c r="AC134" s="204"/>
      <c r="AD134" s="204"/>
      <c r="AE134" s="204"/>
      <c r="AF134" s="204"/>
      <c r="AG134" s="205"/>
      <c r="AH134" s="205"/>
      <c r="AI134" s="205"/>
      <c r="AJ134" s="206"/>
      <c r="AK134" s="206"/>
      <c r="AL134" s="206"/>
      <c r="AM134" s="206"/>
      <c r="AN134" s="205"/>
      <c r="AO134" s="205"/>
      <c r="AQ134" s="134"/>
      <c r="AR134" s="134"/>
      <c r="AS134" s="134"/>
      <c r="AT134" s="134"/>
      <c r="AU134" s="134"/>
      <c r="AV134" s="134"/>
      <c r="AW134" s="134"/>
      <c r="AX134" s="134"/>
      <c r="AY134" s="134"/>
      <c r="AZ134" s="134"/>
      <c r="BA134" s="134"/>
      <c r="BB134" s="134"/>
      <c r="BC134" s="134"/>
      <c r="BD134" s="134"/>
      <c r="CA134" s="160"/>
      <c r="CB134" s="160"/>
      <c r="CC134" s="98"/>
      <c r="CD134" s="7" t="s">
        <v>102</v>
      </c>
      <c r="CE134" s="378" t="b">
        <v>0</v>
      </c>
      <c r="CF134" s="98"/>
      <c r="CG134" s="7">
        <f t="shared" si="9"/>
        <v>0</v>
      </c>
      <c r="CH134" s="145"/>
      <c r="CI134" s="131"/>
      <c r="CJ134" s="98"/>
    </row>
    <row r="135" spans="1:88" ht="16.5" customHeight="1" x14ac:dyDescent="0.15">
      <c r="A135" s="852" t="s">
        <v>789</v>
      </c>
      <c r="B135" s="764"/>
      <c r="C135" s="764"/>
      <c r="D135" s="764"/>
      <c r="E135" s="764"/>
      <c r="F135" s="764"/>
      <c r="G135" s="764"/>
      <c r="H135" s="764"/>
      <c r="I135" s="764"/>
      <c r="J135" s="764"/>
      <c r="K135" s="764"/>
      <c r="L135" s="764" t="s">
        <v>790</v>
      </c>
      <c r="M135" s="764"/>
      <c r="N135" s="764"/>
      <c r="O135" s="764"/>
      <c r="P135" s="764" t="s">
        <v>791</v>
      </c>
      <c r="Q135" s="764"/>
      <c r="R135" s="764"/>
      <c r="S135" s="764"/>
      <c r="T135" s="764" t="s">
        <v>792</v>
      </c>
      <c r="U135" s="764"/>
      <c r="V135" s="764"/>
      <c r="W135" s="765"/>
      <c r="X135" s="204"/>
      <c r="Y135" s="204"/>
      <c r="Z135" s="204"/>
      <c r="AA135" s="204"/>
      <c r="AB135" s="204"/>
      <c r="AC135" s="204"/>
      <c r="AD135" s="204"/>
      <c r="AE135" s="204"/>
      <c r="AF135" s="204"/>
      <c r="AG135" s="205"/>
      <c r="AH135" s="205"/>
      <c r="AI135" s="205"/>
      <c r="AJ135" s="206"/>
      <c r="AK135" s="206"/>
      <c r="AL135" s="206"/>
      <c r="AM135" s="205"/>
      <c r="AN135" s="205"/>
      <c r="AO135" s="205"/>
      <c r="AQ135" s="134"/>
      <c r="AR135" s="134"/>
      <c r="AS135" s="134"/>
      <c r="AT135" s="134"/>
      <c r="AU135" s="134"/>
      <c r="AV135" s="134"/>
      <c r="AW135" s="134"/>
      <c r="AX135" s="134"/>
      <c r="AY135" s="134"/>
      <c r="AZ135" s="134"/>
      <c r="BA135" s="134"/>
      <c r="BB135" s="134"/>
      <c r="BC135" s="134"/>
      <c r="BD135" s="134"/>
      <c r="CA135" s="156" t="s">
        <v>796</v>
      </c>
      <c r="CB135" s="151" t="s">
        <v>270</v>
      </c>
      <c r="CC135" s="164"/>
      <c r="CD135" s="7" t="s">
        <v>137</v>
      </c>
      <c r="CE135" s="382" t="b">
        <v>0</v>
      </c>
      <c r="CF135" s="156"/>
      <c r="CG135" s="162">
        <f t="shared" si="9"/>
        <v>0</v>
      </c>
      <c r="CH135" s="137" t="str">
        <f>IF(AND(CG129=1,SUM(CG135:CG142)=0),"No.18会議ﾒﾝﾊﾞｰ未入力","")</f>
        <v/>
      </c>
      <c r="CI135" s="130" t="s">
        <v>797</v>
      </c>
      <c r="CJ135" s="98"/>
    </row>
    <row r="136" spans="1:88" ht="16.5" customHeight="1" x14ac:dyDescent="0.15">
      <c r="A136" s="853"/>
      <c r="B136" s="747"/>
      <c r="C136" s="747"/>
      <c r="D136" s="747"/>
      <c r="E136" s="747"/>
      <c r="F136" s="747"/>
      <c r="G136" s="747"/>
      <c r="H136" s="747"/>
      <c r="I136" s="747"/>
      <c r="J136" s="747"/>
      <c r="K136" s="747"/>
      <c r="L136" s="747"/>
      <c r="M136" s="747"/>
      <c r="N136" s="747"/>
      <c r="O136" s="747"/>
      <c r="P136" s="747"/>
      <c r="Q136" s="747"/>
      <c r="R136" s="747"/>
      <c r="S136" s="747"/>
      <c r="T136" s="747"/>
      <c r="U136" s="747"/>
      <c r="V136" s="747"/>
      <c r="W136" s="749"/>
      <c r="X136" s="204"/>
      <c r="Y136" s="204"/>
      <c r="Z136" s="204"/>
      <c r="AA136" s="204"/>
      <c r="AB136" s="204"/>
      <c r="AC136" s="204"/>
      <c r="AD136" s="204"/>
      <c r="AE136" s="204"/>
      <c r="AF136" s="204"/>
      <c r="AG136" s="205"/>
      <c r="AH136" s="205"/>
      <c r="AI136" s="205"/>
      <c r="AJ136" s="206"/>
      <c r="AK136" s="206"/>
      <c r="AL136" s="206"/>
      <c r="AM136" s="206"/>
      <c r="AN136" s="205"/>
      <c r="AO136" s="205"/>
      <c r="AQ136" s="134"/>
      <c r="AR136" s="134"/>
      <c r="AS136" s="134"/>
      <c r="AT136" s="134"/>
      <c r="AU136" s="134"/>
      <c r="AV136" s="134"/>
      <c r="AW136" s="134"/>
      <c r="AX136" s="134"/>
      <c r="AY136" s="134"/>
      <c r="AZ136" s="134"/>
      <c r="BA136" s="134"/>
      <c r="BB136" s="134"/>
      <c r="BC136" s="134"/>
      <c r="BD136" s="134"/>
      <c r="CA136" s="123"/>
      <c r="CB136" s="124"/>
      <c r="CC136" s="125"/>
      <c r="CD136" s="7" t="s">
        <v>271</v>
      </c>
      <c r="CE136" s="382" t="b">
        <v>0</v>
      </c>
      <c r="CF136" s="123"/>
      <c r="CG136" s="162">
        <f t="shared" si="9"/>
        <v>0</v>
      </c>
      <c r="CH136" s="129" t="str">
        <f>IF(AND(CG129=0,CG130=0,OR(SUM(CG135:CG142)&gt;=1)),"No.17会議未入力",IF(AND(CG129=1,CG142=1,AI101=""),"No.18その他内容未入力",""))</f>
        <v/>
      </c>
      <c r="CI136" s="130" t="s">
        <v>795</v>
      </c>
      <c r="CJ136" s="98"/>
    </row>
    <row r="137" spans="1:88" ht="16.5" customHeight="1" x14ac:dyDescent="0.15">
      <c r="A137" s="842"/>
      <c r="B137" s="843"/>
      <c r="C137" s="843"/>
      <c r="D137" s="843"/>
      <c r="E137" s="843"/>
      <c r="F137" s="843"/>
      <c r="G137" s="843"/>
      <c r="H137" s="843"/>
      <c r="I137" s="843"/>
      <c r="J137" s="843"/>
      <c r="K137" s="843"/>
      <c r="L137" s="844"/>
      <c r="M137" s="844"/>
      <c r="N137" s="844"/>
      <c r="O137" s="844"/>
      <c r="P137" s="845"/>
      <c r="Q137" s="845"/>
      <c r="R137" s="845"/>
      <c r="S137" s="845"/>
      <c r="T137" s="845"/>
      <c r="U137" s="845"/>
      <c r="V137" s="845"/>
      <c r="W137" s="846"/>
      <c r="X137" s="204"/>
      <c r="Y137" s="204"/>
      <c r="Z137" s="204"/>
      <c r="AA137" s="204"/>
      <c r="AB137" s="204"/>
      <c r="AC137" s="204"/>
      <c r="AD137" s="204"/>
      <c r="AE137" s="204"/>
      <c r="AF137" s="204"/>
      <c r="AG137" s="205"/>
      <c r="AH137" s="205"/>
      <c r="AI137" s="205"/>
      <c r="AJ137" s="206"/>
      <c r="AK137" s="206"/>
      <c r="AL137" s="206"/>
      <c r="AM137" s="205"/>
      <c r="AN137" s="205"/>
      <c r="AO137" s="205"/>
      <c r="AQ137" s="134"/>
      <c r="AR137" s="134"/>
      <c r="AS137" s="134"/>
      <c r="AT137" s="134"/>
      <c r="AU137" s="134"/>
      <c r="AV137" s="134"/>
      <c r="AW137" s="134"/>
      <c r="AX137" s="134"/>
      <c r="AY137" s="134"/>
      <c r="AZ137" s="134"/>
      <c r="BA137" s="134"/>
      <c r="BB137" s="134"/>
      <c r="BC137" s="134"/>
      <c r="BD137" s="134"/>
      <c r="CA137" s="123"/>
      <c r="CB137" s="124"/>
      <c r="CC137" s="125"/>
      <c r="CD137" s="7" t="s">
        <v>272</v>
      </c>
      <c r="CE137" s="382" t="b">
        <v>0</v>
      </c>
      <c r="CF137" s="123"/>
      <c r="CG137" s="162">
        <f t="shared" si="9"/>
        <v>0</v>
      </c>
      <c r="CH137" s="129"/>
      <c r="CI137" s="130"/>
      <c r="CJ137" s="98"/>
    </row>
    <row r="138" spans="1:88" ht="16.5" customHeight="1" x14ac:dyDescent="0.15">
      <c r="A138" s="842"/>
      <c r="B138" s="843"/>
      <c r="C138" s="843"/>
      <c r="D138" s="843"/>
      <c r="E138" s="843"/>
      <c r="F138" s="843"/>
      <c r="G138" s="843"/>
      <c r="H138" s="843"/>
      <c r="I138" s="843"/>
      <c r="J138" s="843"/>
      <c r="K138" s="843"/>
      <c r="L138" s="844"/>
      <c r="M138" s="844"/>
      <c r="N138" s="844"/>
      <c r="O138" s="844"/>
      <c r="P138" s="845"/>
      <c r="Q138" s="845"/>
      <c r="R138" s="845"/>
      <c r="S138" s="845"/>
      <c r="T138" s="845"/>
      <c r="U138" s="845"/>
      <c r="V138" s="845"/>
      <c r="W138" s="846"/>
      <c r="X138" s="328"/>
      <c r="Y138" s="328"/>
      <c r="Z138" s="78"/>
      <c r="AA138" s="328"/>
      <c r="AB138" s="328"/>
      <c r="AC138" s="328"/>
      <c r="AD138" s="328"/>
      <c r="AE138" s="328"/>
      <c r="AF138" s="328"/>
      <c r="AG138" s="342"/>
      <c r="AH138" s="342"/>
      <c r="AI138" s="342"/>
      <c r="AJ138" s="342"/>
      <c r="AK138" s="342"/>
      <c r="AL138" s="342"/>
      <c r="AM138" s="342"/>
      <c r="AN138" s="342"/>
      <c r="AO138" s="343"/>
      <c r="AQ138" s="134"/>
      <c r="AR138" s="134"/>
      <c r="AS138" s="134"/>
      <c r="AT138" s="134"/>
      <c r="AU138" s="134"/>
      <c r="AV138" s="134"/>
      <c r="AW138" s="134"/>
      <c r="AX138" s="134"/>
      <c r="AY138" s="134"/>
      <c r="AZ138" s="134"/>
      <c r="BA138" s="134"/>
      <c r="BB138" s="134"/>
      <c r="BC138" s="134"/>
      <c r="BD138" s="134"/>
      <c r="CA138" s="123"/>
      <c r="CB138" s="124"/>
      <c r="CC138" s="125"/>
      <c r="CD138" s="7" t="s">
        <v>273</v>
      </c>
      <c r="CE138" s="382" t="b">
        <v>0</v>
      </c>
      <c r="CF138" s="123"/>
      <c r="CG138" s="162">
        <f t="shared" si="9"/>
        <v>0</v>
      </c>
      <c r="CH138" s="129"/>
      <c r="CI138" s="130"/>
      <c r="CJ138" s="98"/>
    </row>
    <row r="139" spans="1:88" ht="16.5" customHeight="1" x14ac:dyDescent="0.15">
      <c r="A139" s="842"/>
      <c r="B139" s="843"/>
      <c r="C139" s="843"/>
      <c r="D139" s="843"/>
      <c r="E139" s="843"/>
      <c r="F139" s="843"/>
      <c r="G139" s="843"/>
      <c r="H139" s="843"/>
      <c r="I139" s="843"/>
      <c r="J139" s="843"/>
      <c r="K139" s="843"/>
      <c r="L139" s="844"/>
      <c r="M139" s="844"/>
      <c r="N139" s="844"/>
      <c r="O139" s="844"/>
      <c r="P139" s="845"/>
      <c r="Q139" s="845"/>
      <c r="R139" s="845"/>
      <c r="S139" s="845"/>
      <c r="T139" s="845"/>
      <c r="U139" s="845"/>
      <c r="V139" s="845"/>
      <c r="W139" s="846"/>
      <c r="X139" s="328"/>
      <c r="Y139" s="328"/>
      <c r="Z139" s="78"/>
      <c r="AA139" s="328"/>
      <c r="AB139" s="328"/>
      <c r="AC139" s="328"/>
      <c r="AD139" s="328"/>
      <c r="AE139" s="328"/>
      <c r="AF139" s="328"/>
      <c r="AG139" s="342"/>
      <c r="AH139" s="342"/>
      <c r="AI139" s="342"/>
      <c r="AJ139" s="342"/>
      <c r="AK139" s="342"/>
      <c r="AL139" s="342"/>
      <c r="AM139" s="342"/>
      <c r="AN139" s="342"/>
      <c r="AO139" s="343"/>
      <c r="AQ139" s="134"/>
      <c r="AR139" s="134"/>
      <c r="AS139" s="134"/>
      <c r="AT139" s="134"/>
      <c r="AU139" s="134"/>
      <c r="AV139" s="134"/>
      <c r="AW139" s="134"/>
      <c r="AX139" s="134"/>
      <c r="AY139" s="134"/>
      <c r="AZ139" s="134"/>
      <c r="BA139" s="134"/>
      <c r="BB139" s="134"/>
      <c r="BC139" s="134"/>
      <c r="BD139" s="134"/>
      <c r="CA139" s="123"/>
      <c r="CB139" s="124"/>
      <c r="CC139" s="125"/>
      <c r="CD139" s="7" t="s">
        <v>274</v>
      </c>
      <c r="CE139" s="382" t="b">
        <v>0</v>
      </c>
      <c r="CF139" s="123"/>
      <c r="CG139" s="162">
        <f t="shared" si="9"/>
        <v>0</v>
      </c>
      <c r="CH139" s="129"/>
      <c r="CI139" s="130"/>
      <c r="CJ139" s="98"/>
    </row>
    <row r="140" spans="1:88" ht="16.5" customHeight="1" x14ac:dyDescent="0.15">
      <c r="A140" s="842"/>
      <c r="B140" s="843"/>
      <c r="C140" s="843"/>
      <c r="D140" s="843"/>
      <c r="E140" s="843"/>
      <c r="F140" s="843"/>
      <c r="G140" s="843"/>
      <c r="H140" s="843"/>
      <c r="I140" s="843"/>
      <c r="J140" s="843"/>
      <c r="K140" s="843"/>
      <c r="L140" s="844"/>
      <c r="M140" s="844"/>
      <c r="N140" s="844"/>
      <c r="O140" s="844"/>
      <c r="P140" s="845"/>
      <c r="Q140" s="845"/>
      <c r="R140" s="845"/>
      <c r="S140" s="845"/>
      <c r="T140" s="845"/>
      <c r="U140" s="845"/>
      <c r="V140" s="845"/>
      <c r="W140" s="846"/>
      <c r="X140" s="344"/>
      <c r="Y140" s="344"/>
      <c r="Z140" s="344"/>
      <c r="AA140" s="344"/>
      <c r="AB140" s="328"/>
      <c r="AC140" s="328"/>
      <c r="AD140" s="328"/>
      <c r="AE140" s="328"/>
      <c r="AF140" s="328"/>
      <c r="AG140" s="328"/>
      <c r="AH140" s="328"/>
      <c r="AI140" s="328"/>
      <c r="AJ140" s="328"/>
      <c r="AK140" s="328"/>
      <c r="AL140" s="328"/>
      <c r="AM140" s="328"/>
      <c r="AN140" s="328"/>
      <c r="AO140" s="328"/>
      <c r="AQ140" s="134"/>
      <c r="AR140" s="134"/>
      <c r="AS140" s="134"/>
      <c r="AT140" s="134"/>
      <c r="AU140" s="134"/>
      <c r="AV140" s="134"/>
      <c r="AW140" s="134"/>
      <c r="AX140" s="134"/>
      <c r="AY140" s="134"/>
      <c r="AZ140" s="134"/>
      <c r="BA140" s="134"/>
      <c r="BB140" s="134"/>
      <c r="BC140" s="134"/>
      <c r="BD140" s="134"/>
      <c r="CA140" s="123"/>
      <c r="CB140" s="124"/>
      <c r="CC140" s="125"/>
      <c r="CD140" s="7" t="s">
        <v>275</v>
      </c>
      <c r="CE140" s="382" t="b">
        <v>0</v>
      </c>
      <c r="CF140" s="123"/>
      <c r="CG140" s="162">
        <f t="shared" si="9"/>
        <v>0</v>
      </c>
      <c r="CH140" s="129"/>
      <c r="CI140" s="130"/>
      <c r="CJ140" s="98"/>
    </row>
    <row r="141" spans="1:88" ht="16.5" customHeight="1" x14ac:dyDescent="0.15">
      <c r="A141" s="842"/>
      <c r="B141" s="843"/>
      <c r="C141" s="843"/>
      <c r="D141" s="843"/>
      <c r="E141" s="843"/>
      <c r="F141" s="843"/>
      <c r="G141" s="843"/>
      <c r="H141" s="843"/>
      <c r="I141" s="843"/>
      <c r="J141" s="843"/>
      <c r="K141" s="843"/>
      <c r="L141" s="844"/>
      <c r="M141" s="844"/>
      <c r="N141" s="844"/>
      <c r="O141" s="844"/>
      <c r="P141" s="845"/>
      <c r="Q141" s="845"/>
      <c r="R141" s="845"/>
      <c r="S141" s="845"/>
      <c r="T141" s="845"/>
      <c r="U141" s="845"/>
      <c r="V141" s="845"/>
      <c r="W141" s="846"/>
      <c r="X141" s="168"/>
      <c r="Y141" s="168"/>
      <c r="Z141" s="168"/>
      <c r="AA141" s="168"/>
      <c r="AB141" s="168"/>
      <c r="AC141" s="168"/>
      <c r="AD141" s="168"/>
      <c r="AE141" s="168"/>
      <c r="AF141" s="168"/>
      <c r="AG141" s="168"/>
      <c r="AH141" s="168"/>
      <c r="AI141" s="168"/>
      <c r="AJ141" s="168"/>
      <c r="AK141" s="168"/>
      <c r="AL141" s="168"/>
      <c r="AM141" s="168"/>
      <c r="AN141" s="168"/>
      <c r="AO141" s="168"/>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3"/>
      <c r="CB141" s="124"/>
      <c r="CC141" s="125"/>
      <c r="CD141" s="7" t="s">
        <v>276</v>
      </c>
      <c r="CE141" s="382" t="b">
        <v>0</v>
      </c>
      <c r="CF141" s="123"/>
      <c r="CG141" s="162">
        <f t="shared" si="9"/>
        <v>0</v>
      </c>
      <c r="CH141" s="129"/>
      <c r="CI141" s="130"/>
      <c r="CJ141" s="98"/>
    </row>
    <row r="142" spans="1:88" ht="16.5" customHeight="1" x14ac:dyDescent="0.15">
      <c r="A142" s="842"/>
      <c r="B142" s="843"/>
      <c r="C142" s="843"/>
      <c r="D142" s="843"/>
      <c r="E142" s="843"/>
      <c r="F142" s="843"/>
      <c r="G142" s="843"/>
      <c r="H142" s="843"/>
      <c r="I142" s="843"/>
      <c r="J142" s="843"/>
      <c r="K142" s="843"/>
      <c r="L142" s="844"/>
      <c r="M142" s="844"/>
      <c r="N142" s="844"/>
      <c r="O142" s="844"/>
      <c r="P142" s="845"/>
      <c r="Q142" s="845"/>
      <c r="R142" s="845"/>
      <c r="S142" s="845"/>
      <c r="T142" s="845"/>
      <c r="U142" s="845"/>
      <c r="V142" s="845"/>
      <c r="W142" s="846"/>
      <c r="X142" s="168"/>
      <c r="Y142" s="168"/>
      <c r="Z142" s="168"/>
      <c r="AA142" s="168"/>
      <c r="AB142" s="168"/>
      <c r="AC142" s="168"/>
      <c r="AD142" s="168"/>
      <c r="AE142" s="168"/>
      <c r="AF142" s="291"/>
      <c r="AG142" s="291"/>
      <c r="AH142" s="291"/>
      <c r="AI142" s="291"/>
      <c r="AJ142" s="291"/>
      <c r="AK142" s="291"/>
      <c r="AL142" s="291"/>
      <c r="AM142" s="291"/>
      <c r="AN142" s="291"/>
      <c r="AO142" s="291"/>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0"/>
      <c r="CB142" s="143"/>
      <c r="CC142" s="138"/>
      <c r="CD142" s="7" t="s">
        <v>224</v>
      </c>
      <c r="CE142" s="382" t="b">
        <v>0</v>
      </c>
      <c r="CF142" s="160"/>
      <c r="CG142" s="162">
        <f t="shared" si="9"/>
        <v>0</v>
      </c>
      <c r="CH142" s="129"/>
      <c r="CI142" s="131"/>
      <c r="CJ142" s="98"/>
    </row>
    <row r="143" spans="1:88" ht="16.5" customHeight="1" x14ac:dyDescent="0.15">
      <c r="A143" s="842"/>
      <c r="B143" s="843"/>
      <c r="C143" s="843"/>
      <c r="D143" s="843"/>
      <c r="E143" s="843"/>
      <c r="F143" s="843"/>
      <c r="G143" s="843"/>
      <c r="H143" s="843"/>
      <c r="I143" s="843"/>
      <c r="J143" s="843"/>
      <c r="K143" s="843"/>
      <c r="L143" s="844"/>
      <c r="M143" s="844"/>
      <c r="N143" s="844"/>
      <c r="O143" s="844"/>
      <c r="P143" s="845"/>
      <c r="Q143" s="845"/>
      <c r="R143" s="845"/>
      <c r="S143" s="845"/>
      <c r="T143" s="845"/>
      <c r="U143" s="845"/>
      <c r="V143" s="845"/>
      <c r="W143" s="846"/>
      <c r="X143" s="168"/>
      <c r="Y143" s="168"/>
      <c r="Z143" s="168"/>
      <c r="AA143" s="168"/>
      <c r="AB143" s="168"/>
      <c r="AC143" s="168"/>
      <c r="AD143" s="168"/>
      <c r="AE143" s="168"/>
      <c r="AF143" s="345"/>
      <c r="AG143" s="345"/>
      <c r="AH143" s="345"/>
      <c r="AI143" s="345"/>
      <c r="AJ143" s="345"/>
      <c r="AK143" s="345"/>
      <c r="AL143" s="345"/>
      <c r="AM143" s="345"/>
      <c r="AN143" s="345"/>
      <c r="AO143" s="345"/>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6" t="s">
        <v>798</v>
      </c>
      <c r="CB143" s="210" t="s">
        <v>638</v>
      </c>
      <c r="CC143" s="211"/>
      <c r="CD143" s="7" t="s">
        <v>639</v>
      </c>
      <c r="CE143" s="383" t="str">
        <f>IF(SUM(X117,AB117,AF117)=0,"FALSE","TRUE")</f>
        <v>FALSE</v>
      </c>
      <c r="CF143" s="212"/>
      <c r="CG143" s="213">
        <f>IF(CE143="TRUE",1,0)</f>
        <v>0</v>
      </c>
      <c r="CH143" s="212" t="str">
        <f>IF(CG143=0,"No.19給食数未入力","")</f>
        <v>No.19給食数未入力</v>
      </c>
      <c r="CI143" s="214" t="s">
        <v>812</v>
      </c>
      <c r="CJ143" s="98"/>
    </row>
    <row r="144" spans="1:88" ht="16.5" customHeight="1" x14ac:dyDescent="0.15">
      <c r="A144" s="842"/>
      <c r="B144" s="843"/>
      <c r="C144" s="843"/>
      <c r="D144" s="843"/>
      <c r="E144" s="843"/>
      <c r="F144" s="843"/>
      <c r="G144" s="843"/>
      <c r="H144" s="843"/>
      <c r="I144" s="843"/>
      <c r="J144" s="843"/>
      <c r="K144" s="843"/>
      <c r="L144" s="844"/>
      <c r="M144" s="844"/>
      <c r="N144" s="844"/>
      <c r="O144" s="844"/>
      <c r="P144" s="845"/>
      <c r="Q144" s="845"/>
      <c r="R144" s="845"/>
      <c r="S144" s="845"/>
      <c r="T144" s="845"/>
      <c r="U144" s="845"/>
      <c r="V144" s="845"/>
      <c r="W144" s="846"/>
      <c r="X144" s="168"/>
      <c r="Y144" s="168"/>
      <c r="Z144" s="168"/>
      <c r="AA144" s="168"/>
      <c r="AB144" s="168"/>
      <c r="AC144" s="168"/>
      <c r="AD144" s="168"/>
      <c r="AE144" s="168"/>
      <c r="AF144" s="345"/>
      <c r="AG144" s="345"/>
      <c r="AH144" s="345"/>
      <c r="AI144" s="345"/>
      <c r="AJ144" s="345"/>
      <c r="AK144" s="345"/>
      <c r="AL144" s="345"/>
      <c r="AM144" s="345"/>
      <c r="AN144" s="345"/>
      <c r="AO144" s="345"/>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3"/>
      <c r="CB144" s="215"/>
      <c r="CC144" s="216"/>
      <c r="CD144" s="7" t="s">
        <v>640</v>
      </c>
      <c r="CE144" s="383" t="str">
        <f>IF(X117="","FALSE","TRUE")</f>
        <v>FALSE</v>
      </c>
      <c r="CF144" s="217"/>
      <c r="CG144" s="213">
        <f>IF(CE144="TRUE",1,0)</f>
        <v>0</v>
      </c>
      <c r="CH144" s="217" t="str">
        <f>IF(CG144=0,"No.19定員・届出食数数未入力","")</f>
        <v>No.19定員・届出食数数未入力</v>
      </c>
      <c r="CI144" s="218" t="s">
        <v>709</v>
      </c>
      <c r="CJ144" s="98"/>
    </row>
    <row r="145" spans="1:88" ht="16.5" customHeight="1" x14ac:dyDescent="0.15">
      <c r="A145" s="842"/>
      <c r="B145" s="843"/>
      <c r="C145" s="843"/>
      <c r="D145" s="843"/>
      <c r="E145" s="843"/>
      <c r="F145" s="843"/>
      <c r="G145" s="843"/>
      <c r="H145" s="843"/>
      <c r="I145" s="843"/>
      <c r="J145" s="843"/>
      <c r="K145" s="843"/>
      <c r="L145" s="844"/>
      <c r="M145" s="844"/>
      <c r="N145" s="844"/>
      <c r="O145" s="844"/>
      <c r="P145" s="845"/>
      <c r="Q145" s="845"/>
      <c r="R145" s="845"/>
      <c r="S145" s="845"/>
      <c r="T145" s="845"/>
      <c r="U145" s="845"/>
      <c r="V145" s="845"/>
      <c r="W145" s="846"/>
      <c r="X145" s="168"/>
      <c r="Y145" s="168"/>
      <c r="Z145" s="168"/>
      <c r="AA145" s="168"/>
      <c r="AB145" s="168"/>
      <c r="AC145" s="168"/>
      <c r="AD145" s="168"/>
      <c r="AE145" s="168"/>
      <c r="AF145" s="345"/>
      <c r="AG145" s="345"/>
      <c r="AH145" s="345"/>
      <c r="AI145" s="345"/>
      <c r="AJ145" s="345"/>
      <c r="AK145" s="345"/>
      <c r="AL145" s="345"/>
      <c r="AM145" s="345"/>
      <c r="AN145" s="345"/>
      <c r="AO145" s="345"/>
      <c r="AR145" s="98"/>
      <c r="AS145" s="98"/>
      <c r="AT145" s="98"/>
      <c r="AU145" s="98"/>
      <c r="AV145" s="98"/>
      <c r="AW145" s="98"/>
      <c r="AX145" s="98"/>
      <c r="AY145" s="98"/>
      <c r="BA145" s="98"/>
      <c r="BB145" s="98"/>
      <c r="BC145" s="98"/>
      <c r="BD145" s="98"/>
      <c r="BE145" s="98"/>
      <c r="BF145" s="98"/>
      <c r="BG145" s="98"/>
      <c r="BH145" s="98"/>
      <c r="BI145" s="98"/>
      <c r="BJ145" s="98"/>
      <c r="BK145" s="98"/>
      <c r="CA145" s="139"/>
      <c r="CB145" s="219"/>
      <c r="CC145" s="220"/>
      <c r="CD145" s="7" t="s">
        <v>671</v>
      </c>
      <c r="CE145" s="383" t="str">
        <f>IF(COUNTA(AB106:AD116)=0,"FALSE","TRUE")</f>
        <v>FALSE</v>
      </c>
      <c r="CF145" s="221"/>
      <c r="CG145" s="213">
        <f>IF(CE145="TRUE",1,0)</f>
        <v>0</v>
      </c>
      <c r="CH145" s="221" t="str">
        <f>IF(CG145=0,"No.19食事提供回数未入力","")</f>
        <v>No.19食事提供回数未入力</v>
      </c>
      <c r="CI145" s="222" t="s">
        <v>709</v>
      </c>
      <c r="CJ145" s="98"/>
    </row>
    <row r="146" spans="1:88" ht="16.5" customHeight="1" thickBot="1" x14ac:dyDescent="0.2">
      <c r="A146" s="854"/>
      <c r="B146" s="855"/>
      <c r="C146" s="855"/>
      <c r="D146" s="855"/>
      <c r="E146" s="855"/>
      <c r="F146" s="855"/>
      <c r="G146" s="855"/>
      <c r="H146" s="855"/>
      <c r="I146" s="855"/>
      <c r="J146" s="855"/>
      <c r="K146" s="855"/>
      <c r="L146" s="856"/>
      <c r="M146" s="856"/>
      <c r="N146" s="856"/>
      <c r="O146" s="856"/>
      <c r="P146" s="857"/>
      <c r="Q146" s="857"/>
      <c r="R146" s="857"/>
      <c r="S146" s="857"/>
      <c r="T146" s="857"/>
      <c r="U146" s="857"/>
      <c r="V146" s="857"/>
      <c r="W146" s="858"/>
      <c r="X146" s="168"/>
      <c r="Y146" s="168"/>
      <c r="Z146" s="168"/>
      <c r="AA146" s="168"/>
      <c r="AB146" s="168"/>
      <c r="AC146" s="168"/>
      <c r="AD146" s="168"/>
      <c r="AE146" s="168"/>
      <c r="AF146" s="345"/>
      <c r="AG146" s="345"/>
      <c r="AH146" s="345"/>
      <c r="AI146" s="345"/>
      <c r="AJ146" s="345"/>
      <c r="AK146" s="345"/>
      <c r="AL146" s="345"/>
      <c r="AM146" s="345"/>
      <c r="AN146" s="345"/>
      <c r="AO146" s="345"/>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15">
      <c r="A147" s="346"/>
      <c r="B147" s="346"/>
      <c r="C147" s="291"/>
      <c r="D147" s="168"/>
      <c r="E147" s="168"/>
      <c r="F147" s="168"/>
      <c r="G147" s="168"/>
      <c r="H147" s="168"/>
      <c r="I147" s="168"/>
      <c r="J147" s="168"/>
      <c r="K147" s="168"/>
      <c r="L147" s="168"/>
      <c r="M147" s="291"/>
      <c r="N147" s="291"/>
      <c r="O147" s="291"/>
      <c r="P147" s="291"/>
      <c r="Q147" s="291"/>
      <c r="R147" s="291"/>
      <c r="S147" s="291"/>
      <c r="T147" s="291"/>
      <c r="U147" s="291"/>
      <c r="V147" s="291"/>
      <c r="W147" s="168"/>
      <c r="X147" s="168"/>
      <c r="Y147" s="168"/>
      <c r="Z147" s="168"/>
      <c r="AA147" s="168"/>
      <c r="AB147" s="168"/>
      <c r="AC147" s="168"/>
      <c r="AD147" s="168"/>
      <c r="AE147" s="168"/>
      <c r="AF147" s="345"/>
      <c r="AG147" s="345"/>
      <c r="AH147" s="345"/>
      <c r="AI147" s="345"/>
      <c r="AJ147" s="345"/>
      <c r="AK147" s="345"/>
      <c r="AL147" s="345"/>
      <c r="AM147" s="345"/>
      <c r="AN147" s="345"/>
      <c r="AO147" s="345"/>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
      <c r="A148" s="248" t="s">
        <v>765</v>
      </c>
      <c r="B148" s="347"/>
      <c r="C148" s="70"/>
      <c r="D148" s="70"/>
      <c r="E148" s="70"/>
      <c r="F148" s="70"/>
      <c r="G148" s="70"/>
      <c r="H148" s="70"/>
      <c r="I148" s="70"/>
      <c r="J148" s="70"/>
      <c r="K148" s="328"/>
      <c r="L148" s="328"/>
      <c r="M148" s="328"/>
      <c r="N148" s="328"/>
      <c r="O148" s="328"/>
      <c r="P148" s="328"/>
      <c r="Q148" s="328"/>
      <c r="R148" s="328"/>
      <c r="S148" s="328"/>
      <c r="T148" s="328"/>
      <c r="U148" s="328"/>
      <c r="V148" s="328"/>
      <c r="W148" s="328"/>
      <c r="X148" s="328"/>
      <c r="Y148" s="328"/>
      <c r="Z148" s="78"/>
      <c r="AA148" s="328"/>
      <c r="AB148" s="328"/>
      <c r="AC148" s="328"/>
      <c r="AD148" s="328"/>
      <c r="AE148" s="328"/>
      <c r="AF148" s="328"/>
      <c r="AG148" s="342"/>
      <c r="AH148" s="342"/>
      <c r="AI148" s="342"/>
      <c r="AJ148" s="342"/>
      <c r="AK148" s="342"/>
      <c r="AL148" s="342"/>
      <c r="AM148" s="342"/>
      <c r="AN148" s="342"/>
      <c r="AO148" s="343"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15">
      <c r="A149" s="547" t="s">
        <v>62</v>
      </c>
      <c r="B149" s="555"/>
      <c r="C149" s="305" t="s">
        <v>830</v>
      </c>
      <c r="D149" s="306"/>
      <c r="E149" s="306"/>
      <c r="F149" s="306"/>
      <c r="G149" s="306"/>
      <c r="H149" s="306"/>
      <c r="I149" s="306"/>
      <c r="J149" s="306"/>
      <c r="K149" s="306"/>
      <c r="L149" s="306"/>
      <c r="M149" s="306"/>
      <c r="N149" s="306"/>
      <c r="O149" s="306"/>
      <c r="P149" s="306" t="s">
        <v>81</v>
      </c>
      <c r="Q149" s="306"/>
      <c r="R149" s="306"/>
      <c r="S149" s="306"/>
      <c r="T149" s="732"/>
      <c r="U149" s="732"/>
      <c r="V149" s="732"/>
      <c r="W149" s="732"/>
      <c r="X149" s="732"/>
      <c r="Y149" s="732"/>
      <c r="Z149" s="732"/>
      <c r="AA149" s="732"/>
      <c r="AB149" s="306" t="s">
        <v>9</v>
      </c>
      <c r="AC149" s="306"/>
      <c r="AD149" s="306"/>
      <c r="AE149" s="306"/>
      <c r="AF149" s="306"/>
      <c r="AG149" s="306"/>
      <c r="AH149" s="306"/>
      <c r="AI149" s="306"/>
      <c r="AJ149" s="306"/>
      <c r="AK149" s="306"/>
      <c r="AL149" s="306"/>
      <c r="AM149" s="306"/>
      <c r="AN149" s="306"/>
      <c r="AO149" s="348"/>
      <c r="CE149" s="98"/>
      <c r="CF149" s="98"/>
      <c r="CG149" s="98"/>
      <c r="CH149" s="98"/>
      <c r="CI149" s="98"/>
      <c r="CJ149" s="98"/>
    </row>
    <row r="150" spans="1:88" ht="16.5" customHeight="1" x14ac:dyDescent="0.15">
      <c r="A150" s="730"/>
      <c r="B150" s="731"/>
      <c r="C150" s="285"/>
      <c r="D150" s="594" t="s">
        <v>78</v>
      </c>
      <c r="E150" s="595"/>
      <c r="F150" s="595"/>
      <c r="G150" s="595"/>
      <c r="H150" s="595"/>
      <c r="I150" s="595"/>
      <c r="J150" s="595"/>
      <c r="K150" s="595"/>
      <c r="L150" s="596"/>
      <c r="M150" s="594" t="s">
        <v>65</v>
      </c>
      <c r="N150" s="595"/>
      <c r="O150" s="595"/>
      <c r="P150" s="595"/>
      <c r="Q150" s="595"/>
      <c r="R150" s="597" t="s">
        <v>77</v>
      </c>
      <c r="S150" s="595"/>
      <c r="T150" s="595"/>
      <c r="U150" s="595"/>
      <c r="V150" s="596"/>
      <c r="W150" s="596" t="s">
        <v>66</v>
      </c>
      <c r="X150" s="598"/>
      <c r="Y150" s="598"/>
      <c r="Z150" s="598"/>
      <c r="AA150" s="598"/>
      <c r="AB150" s="598"/>
      <c r="AC150" s="598"/>
      <c r="AD150" s="598"/>
      <c r="AE150" s="598"/>
      <c r="AF150" s="598" t="s">
        <v>65</v>
      </c>
      <c r="AG150" s="598"/>
      <c r="AH150" s="598"/>
      <c r="AI150" s="598"/>
      <c r="AJ150" s="594"/>
      <c r="AK150" s="599" t="s">
        <v>77</v>
      </c>
      <c r="AL150" s="598"/>
      <c r="AM150" s="598"/>
      <c r="AN150" s="598"/>
      <c r="AO150" s="600"/>
    </row>
    <row r="151" spans="1:88" ht="16.5" customHeight="1" x14ac:dyDescent="0.15">
      <c r="A151" s="730"/>
      <c r="B151" s="731"/>
      <c r="C151" s="285"/>
      <c r="D151" s="601" t="s">
        <v>67</v>
      </c>
      <c r="E151" s="515"/>
      <c r="F151" s="515"/>
      <c r="G151" s="515"/>
      <c r="H151" s="515"/>
      <c r="I151" s="515"/>
      <c r="J151" s="515"/>
      <c r="K151" s="515" t="s">
        <v>821</v>
      </c>
      <c r="L151" s="516"/>
      <c r="M151" s="602"/>
      <c r="N151" s="603"/>
      <c r="O151" s="603"/>
      <c r="P151" s="603"/>
      <c r="Q151" s="603"/>
      <c r="R151" s="604"/>
      <c r="S151" s="603"/>
      <c r="T151" s="603"/>
      <c r="U151" s="603"/>
      <c r="V151" s="605"/>
      <c r="W151" s="606" t="s">
        <v>68</v>
      </c>
      <c r="X151" s="606"/>
      <c r="Y151" s="606"/>
      <c r="Z151" s="606"/>
      <c r="AA151" s="606"/>
      <c r="AB151" s="606"/>
      <c r="AC151" s="606"/>
      <c r="AD151" s="515" t="s">
        <v>74</v>
      </c>
      <c r="AE151" s="516"/>
      <c r="AF151" s="607"/>
      <c r="AG151" s="608"/>
      <c r="AH151" s="608"/>
      <c r="AI151" s="608"/>
      <c r="AJ151" s="608"/>
      <c r="AK151" s="609"/>
      <c r="AL151" s="608"/>
      <c r="AM151" s="608"/>
      <c r="AN151" s="608"/>
      <c r="AO151" s="610"/>
    </row>
    <row r="152" spans="1:88" ht="16.5" customHeight="1" x14ac:dyDescent="0.15">
      <c r="A152" s="730"/>
      <c r="B152" s="731"/>
      <c r="C152" s="285"/>
      <c r="D152" s="503" t="s">
        <v>69</v>
      </c>
      <c r="E152" s="501"/>
      <c r="F152" s="501"/>
      <c r="G152" s="501"/>
      <c r="H152" s="501"/>
      <c r="I152" s="501"/>
      <c r="J152" s="501"/>
      <c r="K152" s="504" t="s">
        <v>79</v>
      </c>
      <c r="L152" s="505"/>
      <c r="M152" s="487"/>
      <c r="N152" s="488"/>
      <c r="O152" s="488"/>
      <c r="P152" s="488"/>
      <c r="Q152" s="488"/>
      <c r="R152" s="489"/>
      <c r="S152" s="488"/>
      <c r="T152" s="488"/>
      <c r="U152" s="488"/>
      <c r="V152" s="585"/>
      <c r="W152" s="504" t="s">
        <v>766</v>
      </c>
      <c r="X152" s="504"/>
      <c r="Y152" s="504"/>
      <c r="Z152" s="504"/>
      <c r="AA152" s="504"/>
      <c r="AB152" s="504"/>
      <c r="AC152" s="504"/>
      <c r="AD152" s="501" t="s">
        <v>74</v>
      </c>
      <c r="AE152" s="502"/>
      <c r="AF152" s="487"/>
      <c r="AG152" s="488"/>
      <c r="AH152" s="488"/>
      <c r="AI152" s="488"/>
      <c r="AJ152" s="488"/>
      <c r="AK152" s="489"/>
      <c r="AL152" s="488"/>
      <c r="AM152" s="488"/>
      <c r="AN152" s="488"/>
      <c r="AO152" s="490"/>
    </row>
    <row r="153" spans="1:88" ht="16.5" customHeight="1" x14ac:dyDescent="0.15">
      <c r="A153" s="730"/>
      <c r="B153" s="731"/>
      <c r="C153" s="285"/>
      <c r="D153" s="503" t="s">
        <v>71</v>
      </c>
      <c r="E153" s="501"/>
      <c r="F153" s="501"/>
      <c r="G153" s="501"/>
      <c r="H153" s="501"/>
      <c r="I153" s="501"/>
      <c r="J153" s="501"/>
      <c r="K153" s="504" t="s">
        <v>79</v>
      </c>
      <c r="L153" s="505"/>
      <c r="M153" s="487"/>
      <c r="N153" s="488"/>
      <c r="O153" s="488"/>
      <c r="P153" s="488"/>
      <c r="Q153" s="488"/>
      <c r="R153" s="489"/>
      <c r="S153" s="488"/>
      <c r="T153" s="488"/>
      <c r="U153" s="488"/>
      <c r="V153" s="585"/>
      <c r="W153" s="504" t="s">
        <v>70</v>
      </c>
      <c r="X153" s="504"/>
      <c r="Y153" s="504"/>
      <c r="Z153" s="504"/>
      <c r="AA153" s="504"/>
      <c r="AB153" s="504"/>
      <c r="AC153" s="504"/>
      <c r="AD153" s="501" t="s">
        <v>74</v>
      </c>
      <c r="AE153" s="502"/>
      <c r="AF153" s="487"/>
      <c r="AG153" s="488"/>
      <c r="AH153" s="488"/>
      <c r="AI153" s="488"/>
      <c r="AJ153" s="488"/>
      <c r="AK153" s="489"/>
      <c r="AL153" s="488"/>
      <c r="AM153" s="488"/>
      <c r="AN153" s="488"/>
      <c r="AO153" s="490"/>
    </row>
    <row r="154" spans="1:88" ht="16.5" customHeight="1" x14ac:dyDescent="0.15">
      <c r="A154" s="730"/>
      <c r="B154" s="731"/>
      <c r="C154" s="285"/>
      <c r="D154" s="503" t="s">
        <v>72</v>
      </c>
      <c r="E154" s="501"/>
      <c r="F154" s="501"/>
      <c r="G154" s="501"/>
      <c r="H154" s="501"/>
      <c r="I154" s="501"/>
      <c r="J154" s="501"/>
      <c r="K154" s="504" t="s">
        <v>79</v>
      </c>
      <c r="L154" s="505"/>
      <c r="M154" s="487"/>
      <c r="N154" s="488"/>
      <c r="O154" s="488"/>
      <c r="P154" s="488"/>
      <c r="Q154" s="488"/>
      <c r="R154" s="489"/>
      <c r="S154" s="488"/>
      <c r="T154" s="488"/>
      <c r="U154" s="488"/>
      <c r="V154" s="585"/>
      <c r="W154" s="504" t="s">
        <v>111</v>
      </c>
      <c r="X154" s="504"/>
      <c r="Y154" s="504"/>
      <c r="Z154" s="504"/>
      <c r="AA154" s="504"/>
      <c r="AB154" s="504"/>
      <c r="AC154" s="504"/>
      <c r="AD154" s="501" t="s">
        <v>79</v>
      </c>
      <c r="AE154" s="502"/>
      <c r="AF154" s="487"/>
      <c r="AG154" s="488"/>
      <c r="AH154" s="488"/>
      <c r="AI154" s="488"/>
      <c r="AJ154" s="488"/>
      <c r="AK154" s="489"/>
      <c r="AL154" s="488"/>
      <c r="AM154" s="488"/>
      <c r="AN154" s="488"/>
      <c r="AO154" s="490"/>
    </row>
    <row r="155" spans="1:88" ht="16.5" customHeight="1" x14ac:dyDescent="0.15">
      <c r="A155" s="730"/>
      <c r="B155" s="731"/>
      <c r="C155" s="285"/>
      <c r="D155" s="503" t="s">
        <v>73</v>
      </c>
      <c r="E155" s="501"/>
      <c r="F155" s="501"/>
      <c r="G155" s="501"/>
      <c r="H155" s="501"/>
      <c r="I155" s="501"/>
      <c r="J155" s="501"/>
      <c r="K155" s="504" t="s">
        <v>79</v>
      </c>
      <c r="L155" s="505"/>
      <c r="M155" s="487"/>
      <c r="N155" s="488"/>
      <c r="O155" s="488"/>
      <c r="P155" s="488"/>
      <c r="Q155" s="488"/>
      <c r="R155" s="489"/>
      <c r="S155" s="488"/>
      <c r="T155" s="488"/>
      <c r="U155" s="488"/>
      <c r="V155" s="585"/>
      <c r="W155" s="514" t="s">
        <v>75</v>
      </c>
      <c r="X155" s="504"/>
      <c r="Y155" s="504"/>
      <c r="Z155" s="504"/>
      <c r="AA155" s="504"/>
      <c r="AB155" s="504"/>
      <c r="AC155" s="504"/>
      <c r="AD155" s="501" t="s">
        <v>80</v>
      </c>
      <c r="AE155" s="502"/>
      <c r="AF155" s="487"/>
      <c r="AG155" s="488"/>
      <c r="AH155" s="488"/>
      <c r="AI155" s="488"/>
      <c r="AJ155" s="488"/>
      <c r="AK155" s="489"/>
      <c r="AL155" s="488"/>
      <c r="AM155" s="488"/>
      <c r="AN155" s="488"/>
      <c r="AO155" s="490"/>
    </row>
    <row r="156" spans="1:88" ht="16.5" customHeight="1" x14ac:dyDescent="0.15">
      <c r="A156" s="730"/>
      <c r="B156" s="731"/>
      <c r="C156" s="285"/>
      <c r="D156" s="503" t="s">
        <v>150</v>
      </c>
      <c r="E156" s="501"/>
      <c r="F156" s="501"/>
      <c r="G156" s="501"/>
      <c r="H156" s="501"/>
      <c r="I156" s="501"/>
      <c r="J156" s="501"/>
      <c r="K156" s="504" t="s">
        <v>822</v>
      </c>
      <c r="L156" s="505"/>
      <c r="M156" s="581"/>
      <c r="N156" s="582"/>
      <c r="O156" s="582"/>
      <c r="P156" s="582"/>
      <c r="Q156" s="582"/>
      <c r="R156" s="583"/>
      <c r="S156" s="582"/>
      <c r="T156" s="582"/>
      <c r="U156" s="582"/>
      <c r="V156" s="584"/>
      <c r="W156" s="514" t="s">
        <v>208</v>
      </c>
      <c r="X156" s="504"/>
      <c r="Y156" s="504"/>
      <c r="Z156" s="504"/>
      <c r="AA156" s="504"/>
      <c r="AB156" s="504"/>
      <c r="AC156" s="504"/>
      <c r="AD156" s="501" t="s">
        <v>80</v>
      </c>
      <c r="AE156" s="502"/>
      <c r="AF156" s="487"/>
      <c r="AG156" s="488"/>
      <c r="AH156" s="488"/>
      <c r="AI156" s="488"/>
      <c r="AJ156" s="488"/>
      <c r="AK156" s="489"/>
      <c r="AL156" s="488"/>
      <c r="AM156" s="488"/>
      <c r="AN156" s="488"/>
      <c r="AO156" s="490"/>
    </row>
    <row r="157" spans="1:88" ht="16.5" customHeight="1" x14ac:dyDescent="0.15">
      <c r="A157" s="730"/>
      <c r="B157" s="731"/>
      <c r="C157" s="285"/>
      <c r="D157" s="503" t="s">
        <v>151</v>
      </c>
      <c r="E157" s="501"/>
      <c r="F157" s="501"/>
      <c r="G157" s="501"/>
      <c r="H157" s="501"/>
      <c r="I157" s="501"/>
      <c r="J157" s="501"/>
      <c r="K157" s="504" t="s">
        <v>74</v>
      </c>
      <c r="L157" s="505"/>
      <c r="M157" s="506"/>
      <c r="N157" s="507"/>
      <c r="O157" s="507"/>
      <c r="P157" s="507"/>
      <c r="Q157" s="507"/>
      <c r="R157" s="508"/>
      <c r="S157" s="507"/>
      <c r="T157" s="507"/>
      <c r="U157" s="507"/>
      <c r="V157" s="509"/>
      <c r="W157" s="510" t="s">
        <v>76</v>
      </c>
      <c r="X157" s="511"/>
      <c r="Y157" s="511"/>
      <c r="Z157" s="511"/>
      <c r="AA157" s="511"/>
      <c r="AB157" s="511"/>
      <c r="AC157" s="511"/>
      <c r="AD157" s="512" t="s">
        <v>80</v>
      </c>
      <c r="AE157" s="513"/>
      <c r="AF157" s="487"/>
      <c r="AG157" s="488"/>
      <c r="AH157" s="488"/>
      <c r="AI157" s="488"/>
      <c r="AJ157" s="488"/>
      <c r="AK157" s="489"/>
      <c r="AL157" s="488"/>
      <c r="AM157" s="488"/>
      <c r="AN157" s="488"/>
      <c r="AO157" s="490"/>
    </row>
    <row r="158" spans="1:88" ht="16.5" customHeight="1" x14ac:dyDescent="0.15">
      <c r="A158" s="730"/>
      <c r="B158" s="731"/>
      <c r="C158" s="285"/>
      <c r="D158" s="503" t="s">
        <v>152</v>
      </c>
      <c r="E158" s="501"/>
      <c r="F158" s="501"/>
      <c r="G158" s="501"/>
      <c r="H158" s="501"/>
      <c r="I158" s="501"/>
      <c r="J158" s="501"/>
      <c r="K158" s="504" t="s">
        <v>74</v>
      </c>
      <c r="L158" s="505"/>
      <c r="M158" s="506"/>
      <c r="N158" s="507"/>
      <c r="O158" s="507"/>
      <c r="P158" s="507"/>
      <c r="Q158" s="507"/>
      <c r="R158" s="508"/>
      <c r="S158" s="507"/>
      <c r="T158" s="507"/>
      <c r="U158" s="507"/>
      <c r="V158" s="509"/>
      <c r="W158" s="519"/>
      <c r="X158" s="520"/>
      <c r="Y158" s="520"/>
      <c r="Z158" s="520"/>
      <c r="AA158" s="520"/>
      <c r="AB158" s="520"/>
      <c r="AC158" s="520"/>
      <c r="AD158" s="520"/>
      <c r="AE158" s="520"/>
      <c r="AF158" s="520"/>
      <c r="AG158" s="520"/>
      <c r="AH158" s="520"/>
      <c r="AI158" s="520"/>
      <c r="AJ158" s="520"/>
      <c r="AK158" s="520"/>
      <c r="AL158" s="520"/>
      <c r="AM158" s="520"/>
      <c r="AN158" s="520"/>
      <c r="AO158" s="521"/>
    </row>
    <row r="159" spans="1:88" ht="16.5" customHeight="1" thickBot="1" x14ac:dyDescent="0.2">
      <c r="A159" s="549"/>
      <c r="B159" s="550"/>
      <c r="C159" s="283"/>
      <c r="D159" s="525" t="s">
        <v>153</v>
      </c>
      <c r="E159" s="526"/>
      <c r="F159" s="526"/>
      <c r="G159" s="526"/>
      <c r="H159" s="526"/>
      <c r="I159" s="526"/>
      <c r="J159" s="526"/>
      <c r="K159" s="527" t="s">
        <v>74</v>
      </c>
      <c r="L159" s="528"/>
      <c r="M159" s="529"/>
      <c r="N159" s="530"/>
      <c r="O159" s="530"/>
      <c r="P159" s="530"/>
      <c r="Q159" s="530"/>
      <c r="R159" s="531"/>
      <c r="S159" s="530"/>
      <c r="T159" s="530"/>
      <c r="U159" s="530"/>
      <c r="V159" s="532"/>
      <c r="W159" s="522"/>
      <c r="X159" s="523"/>
      <c r="Y159" s="523"/>
      <c r="Z159" s="523"/>
      <c r="AA159" s="523"/>
      <c r="AB159" s="523"/>
      <c r="AC159" s="523"/>
      <c r="AD159" s="523"/>
      <c r="AE159" s="523"/>
      <c r="AF159" s="523"/>
      <c r="AG159" s="523"/>
      <c r="AH159" s="523"/>
      <c r="AI159" s="523"/>
      <c r="AJ159" s="523"/>
      <c r="AK159" s="523"/>
      <c r="AL159" s="523"/>
      <c r="AM159" s="523"/>
      <c r="AN159" s="523"/>
      <c r="AO159" s="524"/>
    </row>
    <row r="160" spans="1:88" ht="16.5" customHeight="1" x14ac:dyDescent="0.15">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41" ht="16.5" customHeight="1" thickBot="1" x14ac:dyDescent="0.2">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41" ht="16.5" customHeight="1" x14ac:dyDescent="0.15">
      <c r="A162" s="547" t="s">
        <v>62</v>
      </c>
      <c r="B162" s="555"/>
      <c r="C162" s="305" t="s">
        <v>830</v>
      </c>
      <c r="D162" s="306"/>
      <c r="E162" s="306"/>
      <c r="F162" s="306"/>
      <c r="G162" s="306"/>
      <c r="H162" s="306"/>
      <c r="I162" s="306"/>
      <c r="J162" s="306"/>
      <c r="K162" s="306"/>
      <c r="L162" s="306"/>
      <c r="M162" s="306"/>
      <c r="N162" s="306"/>
      <c r="O162" s="306"/>
      <c r="P162" s="306" t="s">
        <v>81</v>
      </c>
      <c r="Q162" s="306"/>
      <c r="R162" s="306"/>
      <c r="S162" s="306"/>
      <c r="T162" s="732"/>
      <c r="U162" s="732"/>
      <c r="V162" s="732"/>
      <c r="W162" s="732"/>
      <c r="X162" s="732"/>
      <c r="Y162" s="732"/>
      <c r="Z162" s="732"/>
      <c r="AA162" s="732"/>
      <c r="AB162" s="306" t="s">
        <v>9</v>
      </c>
      <c r="AC162" s="306"/>
      <c r="AD162" s="306"/>
      <c r="AE162" s="306"/>
      <c r="AF162" s="306"/>
      <c r="AG162" s="306"/>
      <c r="AH162" s="306"/>
      <c r="AI162" s="306"/>
      <c r="AJ162" s="306"/>
      <c r="AK162" s="306"/>
      <c r="AL162" s="306"/>
      <c r="AM162" s="306"/>
      <c r="AN162" s="306"/>
      <c r="AO162" s="348"/>
    </row>
    <row r="163" spans="1:41" ht="16.5" customHeight="1" x14ac:dyDescent="0.15">
      <c r="A163" s="730"/>
      <c r="B163" s="731"/>
      <c r="C163" s="285"/>
      <c r="D163" s="594" t="s">
        <v>78</v>
      </c>
      <c r="E163" s="595"/>
      <c r="F163" s="595"/>
      <c r="G163" s="595"/>
      <c r="H163" s="595"/>
      <c r="I163" s="595"/>
      <c r="J163" s="595"/>
      <c r="K163" s="595"/>
      <c r="L163" s="596"/>
      <c r="M163" s="594" t="s">
        <v>65</v>
      </c>
      <c r="N163" s="595"/>
      <c r="O163" s="595"/>
      <c r="P163" s="595"/>
      <c r="Q163" s="595"/>
      <c r="R163" s="597" t="s">
        <v>77</v>
      </c>
      <c r="S163" s="595"/>
      <c r="T163" s="595"/>
      <c r="U163" s="595"/>
      <c r="V163" s="596"/>
      <c r="W163" s="596" t="s">
        <v>66</v>
      </c>
      <c r="X163" s="598"/>
      <c r="Y163" s="598"/>
      <c r="Z163" s="598"/>
      <c r="AA163" s="598"/>
      <c r="AB163" s="598"/>
      <c r="AC163" s="598"/>
      <c r="AD163" s="598"/>
      <c r="AE163" s="598"/>
      <c r="AF163" s="598" t="s">
        <v>65</v>
      </c>
      <c r="AG163" s="598"/>
      <c r="AH163" s="598"/>
      <c r="AI163" s="598"/>
      <c r="AJ163" s="594"/>
      <c r="AK163" s="599" t="s">
        <v>77</v>
      </c>
      <c r="AL163" s="598"/>
      <c r="AM163" s="598"/>
      <c r="AN163" s="598"/>
      <c r="AO163" s="600"/>
    </row>
    <row r="164" spans="1:41" ht="16.5" customHeight="1" x14ac:dyDescent="0.15">
      <c r="A164" s="730"/>
      <c r="B164" s="731"/>
      <c r="C164" s="285"/>
      <c r="D164" s="601" t="s">
        <v>67</v>
      </c>
      <c r="E164" s="515"/>
      <c r="F164" s="515"/>
      <c r="G164" s="515"/>
      <c r="H164" s="515"/>
      <c r="I164" s="515"/>
      <c r="J164" s="515"/>
      <c r="K164" s="515" t="s">
        <v>821</v>
      </c>
      <c r="L164" s="516"/>
      <c r="M164" s="602"/>
      <c r="N164" s="603"/>
      <c r="O164" s="603"/>
      <c r="P164" s="603"/>
      <c r="Q164" s="603"/>
      <c r="R164" s="604"/>
      <c r="S164" s="603"/>
      <c r="T164" s="603"/>
      <c r="U164" s="603"/>
      <c r="V164" s="605"/>
      <c r="W164" s="606" t="s">
        <v>68</v>
      </c>
      <c r="X164" s="606"/>
      <c r="Y164" s="606"/>
      <c r="Z164" s="606"/>
      <c r="AA164" s="606"/>
      <c r="AB164" s="606"/>
      <c r="AC164" s="606"/>
      <c r="AD164" s="515" t="s">
        <v>74</v>
      </c>
      <c r="AE164" s="516"/>
      <c r="AF164" s="607"/>
      <c r="AG164" s="608"/>
      <c r="AH164" s="608"/>
      <c r="AI164" s="608"/>
      <c r="AJ164" s="608"/>
      <c r="AK164" s="609"/>
      <c r="AL164" s="608"/>
      <c r="AM164" s="608"/>
      <c r="AN164" s="608"/>
      <c r="AO164" s="610"/>
    </row>
    <row r="165" spans="1:41" ht="16.5" customHeight="1" x14ac:dyDescent="0.15">
      <c r="A165" s="730"/>
      <c r="B165" s="731"/>
      <c r="C165" s="285"/>
      <c r="D165" s="503" t="s">
        <v>69</v>
      </c>
      <c r="E165" s="501"/>
      <c r="F165" s="501"/>
      <c r="G165" s="501"/>
      <c r="H165" s="501"/>
      <c r="I165" s="501"/>
      <c r="J165" s="501"/>
      <c r="K165" s="504" t="s">
        <v>79</v>
      </c>
      <c r="L165" s="505"/>
      <c r="M165" s="487"/>
      <c r="N165" s="488"/>
      <c r="O165" s="488"/>
      <c r="P165" s="488"/>
      <c r="Q165" s="488"/>
      <c r="R165" s="489"/>
      <c r="S165" s="488"/>
      <c r="T165" s="488"/>
      <c r="U165" s="488"/>
      <c r="V165" s="585"/>
      <c r="W165" s="504" t="s">
        <v>766</v>
      </c>
      <c r="X165" s="504"/>
      <c r="Y165" s="504"/>
      <c r="Z165" s="504"/>
      <c r="AA165" s="504"/>
      <c r="AB165" s="504"/>
      <c r="AC165" s="504"/>
      <c r="AD165" s="501" t="s">
        <v>74</v>
      </c>
      <c r="AE165" s="502"/>
      <c r="AF165" s="487"/>
      <c r="AG165" s="488"/>
      <c r="AH165" s="488"/>
      <c r="AI165" s="488"/>
      <c r="AJ165" s="488"/>
      <c r="AK165" s="489"/>
      <c r="AL165" s="488"/>
      <c r="AM165" s="488"/>
      <c r="AN165" s="488"/>
      <c r="AO165" s="490"/>
    </row>
    <row r="166" spans="1:41" ht="16.5" customHeight="1" x14ac:dyDescent="0.15">
      <c r="A166" s="730"/>
      <c r="B166" s="731"/>
      <c r="C166" s="285"/>
      <c r="D166" s="503" t="s">
        <v>71</v>
      </c>
      <c r="E166" s="501"/>
      <c r="F166" s="501"/>
      <c r="G166" s="501"/>
      <c r="H166" s="501"/>
      <c r="I166" s="501"/>
      <c r="J166" s="501"/>
      <c r="K166" s="504" t="s">
        <v>79</v>
      </c>
      <c r="L166" s="505"/>
      <c r="M166" s="487"/>
      <c r="N166" s="488"/>
      <c r="O166" s="488"/>
      <c r="P166" s="488"/>
      <c r="Q166" s="488"/>
      <c r="R166" s="489"/>
      <c r="S166" s="488"/>
      <c r="T166" s="488"/>
      <c r="U166" s="488"/>
      <c r="V166" s="585"/>
      <c r="W166" s="504" t="s">
        <v>70</v>
      </c>
      <c r="X166" s="504"/>
      <c r="Y166" s="504"/>
      <c r="Z166" s="504"/>
      <c r="AA166" s="504"/>
      <c r="AB166" s="504"/>
      <c r="AC166" s="504"/>
      <c r="AD166" s="501" t="s">
        <v>74</v>
      </c>
      <c r="AE166" s="502"/>
      <c r="AF166" s="487"/>
      <c r="AG166" s="488"/>
      <c r="AH166" s="488"/>
      <c r="AI166" s="488"/>
      <c r="AJ166" s="488"/>
      <c r="AK166" s="489"/>
      <c r="AL166" s="488"/>
      <c r="AM166" s="488"/>
      <c r="AN166" s="488"/>
      <c r="AO166" s="490"/>
    </row>
    <row r="167" spans="1:41" ht="16.5" customHeight="1" x14ac:dyDescent="0.15">
      <c r="A167" s="730"/>
      <c r="B167" s="731"/>
      <c r="C167" s="285"/>
      <c r="D167" s="503" t="s">
        <v>72</v>
      </c>
      <c r="E167" s="501"/>
      <c r="F167" s="501"/>
      <c r="G167" s="501"/>
      <c r="H167" s="501"/>
      <c r="I167" s="501"/>
      <c r="J167" s="501"/>
      <c r="K167" s="504" t="s">
        <v>79</v>
      </c>
      <c r="L167" s="505"/>
      <c r="M167" s="487"/>
      <c r="N167" s="488"/>
      <c r="O167" s="488"/>
      <c r="P167" s="488"/>
      <c r="Q167" s="488"/>
      <c r="R167" s="489"/>
      <c r="S167" s="488"/>
      <c r="T167" s="488"/>
      <c r="U167" s="488"/>
      <c r="V167" s="585"/>
      <c r="W167" s="504" t="s">
        <v>111</v>
      </c>
      <c r="X167" s="504"/>
      <c r="Y167" s="504"/>
      <c r="Z167" s="504"/>
      <c r="AA167" s="504"/>
      <c r="AB167" s="504"/>
      <c r="AC167" s="504"/>
      <c r="AD167" s="501" t="s">
        <v>79</v>
      </c>
      <c r="AE167" s="502"/>
      <c r="AF167" s="487"/>
      <c r="AG167" s="488"/>
      <c r="AH167" s="488"/>
      <c r="AI167" s="488"/>
      <c r="AJ167" s="488"/>
      <c r="AK167" s="489"/>
      <c r="AL167" s="488"/>
      <c r="AM167" s="488"/>
      <c r="AN167" s="488"/>
      <c r="AO167" s="490"/>
    </row>
    <row r="168" spans="1:41" ht="16.5" customHeight="1" x14ac:dyDescent="0.15">
      <c r="A168" s="730"/>
      <c r="B168" s="731"/>
      <c r="C168" s="285"/>
      <c r="D168" s="503" t="s">
        <v>73</v>
      </c>
      <c r="E168" s="501"/>
      <c r="F168" s="501"/>
      <c r="G168" s="501"/>
      <c r="H168" s="501"/>
      <c r="I168" s="501"/>
      <c r="J168" s="501"/>
      <c r="K168" s="504" t="s">
        <v>79</v>
      </c>
      <c r="L168" s="505"/>
      <c r="M168" s="487"/>
      <c r="N168" s="488"/>
      <c r="O168" s="488"/>
      <c r="P168" s="488"/>
      <c r="Q168" s="488"/>
      <c r="R168" s="489"/>
      <c r="S168" s="488"/>
      <c r="T168" s="488"/>
      <c r="U168" s="488"/>
      <c r="V168" s="585"/>
      <c r="W168" s="514" t="s">
        <v>75</v>
      </c>
      <c r="X168" s="504"/>
      <c r="Y168" s="504"/>
      <c r="Z168" s="504"/>
      <c r="AA168" s="504"/>
      <c r="AB168" s="504"/>
      <c r="AC168" s="504"/>
      <c r="AD168" s="501" t="s">
        <v>80</v>
      </c>
      <c r="AE168" s="502"/>
      <c r="AF168" s="487"/>
      <c r="AG168" s="488"/>
      <c r="AH168" s="488"/>
      <c r="AI168" s="488"/>
      <c r="AJ168" s="488"/>
      <c r="AK168" s="489"/>
      <c r="AL168" s="488"/>
      <c r="AM168" s="488"/>
      <c r="AN168" s="488"/>
      <c r="AO168" s="490"/>
    </row>
    <row r="169" spans="1:41" ht="16.5" customHeight="1" x14ac:dyDescent="0.15">
      <c r="A169" s="730"/>
      <c r="B169" s="731"/>
      <c r="C169" s="285"/>
      <c r="D169" s="503" t="s">
        <v>150</v>
      </c>
      <c r="E169" s="501"/>
      <c r="F169" s="501"/>
      <c r="G169" s="501"/>
      <c r="H169" s="501"/>
      <c r="I169" s="501"/>
      <c r="J169" s="501"/>
      <c r="K169" s="504" t="s">
        <v>822</v>
      </c>
      <c r="L169" s="505"/>
      <c r="M169" s="581"/>
      <c r="N169" s="582"/>
      <c r="O169" s="582"/>
      <c r="P169" s="582"/>
      <c r="Q169" s="582"/>
      <c r="R169" s="583"/>
      <c r="S169" s="582"/>
      <c r="T169" s="582"/>
      <c r="U169" s="582"/>
      <c r="V169" s="584"/>
      <c r="W169" s="514" t="s">
        <v>208</v>
      </c>
      <c r="X169" s="504"/>
      <c r="Y169" s="504"/>
      <c r="Z169" s="504"/>
      <c r="AA169" s="504"/>
      <c r="AB169" s="504"/>
      <c r="AC169" s="504"/>
      <c r="AD169" s="501" t="s">
        <v>80</v>
      </c>
      <c r="AE169" s="502"/>
      <c r="AF169" s="487"/>
      <c r="AG169" s="488"/>
      <c r="AH169" s="488"/>
      <c r="AI169" s="488"/>
      <c r="AJ169" s="488"/>
      <c r="AK169" s="489"/>
      <c r="AL169" s="488"/>
      <c r="AM169" s="488"/>
      <c r="AN169" s="488"/>
      <c r="AO169" s="490"/>
    </row>
    <row r="170" spans="1:41" ht="16.5" customHeight="1" x14ac:dyDescent="0.15">
      <c r="A170" s="730"/>
      <c r="B170" s="731"/>
      <c r="C170" s="285"/>
      <c r="D170" s="503" t="s">
        <v>151</v>
      </c>
      <c r="E170" s="501"/>
      <c r="F170" s="501"/>
      <c r="G170" s="501"/>
      <c r="H170" s="501"/>
      <c r="I170" s="501"/>
      <c r="J170" s="501"/>
      <c r="K170" s="504" t="s">
        <v>74</v>
      </c>
      <c r="L170" s="505"/>
      <c r="M170" s="506"/>
      <c r="N170" s="507"/>
      <c r="O170" s="507"/>
      <c r="P170" s="507"/>
      <c r="Q170" s="507"/>
      <c r="R170" s="508"/>
      <c r="S170" s="507"/>
      <c r="T170" s="507"/>
      <c r="U170" s="507"/>
      <c r="V170" s="509"/>
      <c r="W170" s="510" t="s">
        <v>76</v>
      </c>
      <c r="X170" s="511"/>
      <c r="Y170" s="511"/>
      <c r="Z170" s="511"/>
      <c r="AA170" s="511"/>
      <c r="AB170" s="511"/>
      <c r="AC170" s="511"/>
      <c r="AD170" s="512" t="s">
        <v>80</v>
      </c>
      <c r="AE170" s="513"/>
      <c r="AF170" s="487"/>
      <c r="AG170" s="488"/>
      <c r="AH170" s="488"/>
      <c r="AI170" s="488"/>
      <c r="AJ170" s="488"/>
      <c r="AK170" s="489"/>
      <c r="AL170" s="488"/>
      <c r="AM170" s="488"/>
      <c r="AN170" s="488"/>
      <c r="AO170" s="490"/>
    </row>
    <row r="171" spans="1:41" ht="16.5" customHeight="1" x14ac:dyDescent="0.15">
      <c r="A171" s="730"/>
      <c r="B171" s="731"/>
      <c r="C171" s="285"/>
      <c r="D171" s="503" t="s">
        <v>152</v>
      </c>
      <c r="E171" s="501"/>
      <c r="F171" s="501"/>
      <c r="G171" s="501"/>
      <c r="H171" s="501"/>
      <c r="I171" s="501"/>
      <c r="J171" s="501"/>
      <c r="K171" s="504" t="s">
        <v>74</v>
      </c>
      <c r="L171" s="505"/>
      <c r="M171" s="506"/>
      <c r="N171" s="507"/>
      <c r="O171" s="507"/>
      <c r="P171" s="507"/>
      <c r="Q171" s="507"/>
      <c r="R171" s="508"/>
      <c r="S171" s="507"/>
      <c r="T171" s="507"/>
      <c r="U171" s="507"/>
      <c r="V171" s="509"/>
      <c r="W171" s="519"/>
      <c r="X171" s="520"/>
      <c r="Y171" s="520"/>
      <c r="Z171" s="520"/>
      <c r="AA171" s="520"/>
      <c r="AB171" s="520"/>
      <c r="AC171" s="520"/>
      <c r="AD171" s="520"/>
      <c r="AE171" s="520"/>
      <c r="AF171" s="520"/>
      <c r="AG171" s="520"/>
      <c r="AH171" s="520"/>
      <c r="AI171" s="520"/>
      <c r="AJ171" s="520"/>
      <c r="AK171" s="520"/>
      <c r="AL171" s="520"/>
      <c r="AM171" s="520"/>
      <c r="AN171" s="520"/>
      <c r="AO171" s="521"/>
    </row>
    <row r="172" spans="1:41" ht="16.5" customHeight="1" thickBot="1" x14ac:dyDescent="0.2">
      <c r="A172" s="549"/>
      <c r="B172" s="550"/>
      <c r="C172" s="283"/>
      <c r="D172" s="525" t="s">
        <v>153</v>
      </c>
      <c r="E172" s="526"/>
      <c r="F172" s="526"/>
      <c r="G172" s="526"/>
      <c r="H172" s="526"/>
      <c r="I172" s="526"/>
      <c r="J172" s="526"/>
      <c r="K172" s="527" t="s">
        <v>74</v>
      </c>
      <c r="L172" s="528"/>
      <c r="M172" s="529"/>
      <c r="N172" s="530"/>
      <c r="O172" s="530"/>
      <c r="P172" s="530"/>
      <c r="Q172" s="530"/>
      <c r="R172" s="531"/>
      <c r="S172" s="530"/>
      <c r="T172" s="530"/>
      <c r="U172" s="530"/>
      <c r="V172" s="532"/>
      <c r="W172" s="522"/>
      <c r="X172" s="523"/>
      <c r="Y172" s="523"/>
      <c r="Z172" s="523"/>
      <c r="AA172" s="523"/>
      <c r="AB172" s="523"/>
      <c r="AC172" s="523"/>
      <c r="AD172" s="523"/>
      <c r="AE172" s="523"/>
      <c r="AF172" s="523"/>
      <c r="AG172" s="523"/>
      <c r="AH172" s="523"/>
      <c r="AI172" s="523"/>
      <c r="AJ172" s="523"/>
      <c r="AK172" s="523"/>
      <c r="AL172" s="523"/>
      <c r="AM172" s="523"/>
      <c r="AN172" s="523"/>
      <c r="AO172" s="524"/>
    </row>
    <row r="173" spans="1:41" ht="16.5" customHeight="1" x14ac:dyDescent="0.15">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41" ht="16.5" customHeight="1" thickBot="1"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41" ht="16.5" customHeight="1" x14ac:dyDescent="0.15">
      <c r="A175" s="547" t="s">
        <v>62</v>
      </c>
      <c r="B175" s="555"/>
      <c r="C175" s="305" t="s">
        <v>830</v>
      </c>
      <c r="D175" s="306"/>
      <c r="E175" s="306"/>
      <c r="F175" s="306"/>
      <c r="G175" s="306"/>
      <c r="H175" s="306"/>
      <c r="I175" s="306"/>
      <c r="J175" s="306"/>
      <c r="K175" s="306"/>
      <c r="L175" s="306"/>
      <c r="M175" s="306"/>
      <c r="N175" s="306"/>
      <c r="O175" s="306"/>
      <c r="P175" s="306" t="s">
        <v>81</v>
      </c>
      <c r="Q175" s="306"/>
      <c r="R175" s="306"/>
      <c r="S175" s="306"/>
      <c r="T175" s="732"/>
      <c r="U175" s="732"/>
      <c r="V175" s="732"/>
      <c r="W175" s="732"/>
      <c r="X175" s="732"/>
      <c r="Y175" s="732"/>
      <c r="Z175" s="732"/>
      <c r="AA175" s="732"/>
      <c r="AB175" s="306" t="s">
        <v>9</v>
      </c>
      <c r="AC175" s="306"/>
      <c r="AD175" s="306"/>
      <c r="AE175" s="306"/>
      <c r="AF175" s="306"/>
      <c r="AG175" s="306"/>
      <c r="AH175" s="306"/>
      <c r="AI175" s="306"/>
      <c r="AJ175" s="306"/>
      <c r="AK175" s="306"/>
      <c r="AL175" s="306"/>
      <c r="AM175" s="306"/>
      <c r="AN175" s="306"/>
      <c r="AO175" s="348"/>
    </row>
    <row r="176" spans="1:41" ht="16.5" customHeight="1" x14ac:dyDescent="0.15">
      <c r="A176" s="730"/>
      <c r="B176" s="731"/>
      <c r="C176" s="285"/>
      <c r="D176" s="594" t="s">
        <v>78</v>
      </c>
      <c r="E176" s="595"/>
      <c r="F176" s="595"/>
      <c r="G176" s="595"/>
      <c r="H176" s="595"/>
      <c r="I176" s="595"/>
      <c r="J176" s="595"/>
      <c r="K176" s="595"/>
      <c r="L176" s="596"/>
      <c r="M176" s="594" t="s">
        <v>65</v>
      </c>
      <c r="N176" s="595"/>
      <c r="O176" s="595"/>
      <c r="P176" s="595"/>
      <c r="Q176" s="595"/>
      <c r="R176" s="597" t="s">
        <v>77</v>
      </c>
      <c r="S176" s="595"/>
      <c r="T176" s="595"/>
      <c r="U176" s="595"/>
      <c r="V176" s="596"/>
      <c r="W176" s="596" t="s">
        <v>66</v>
      </c>
      <c r="X176" s="598"/>
      <c r="Y176" s="598"/>
      <c r="Z176" s="598"/>
      <c r="AA176" s="598"/>
      <c r="AB176" s="598"/>
      <c r="AC176" s="598"/>
      <c r="AD176" s="598"/>
      <c r="AE176" s="598"/>
      <c r="AF176" s="598" t="s">
        <v>65</v>
      </c>
      <c r="AG176" s="598"/>
      <c r="AH176" s="598"/>
      <c r="AI176" s="598"/>
      <c r="AJ176" s="594"/>
      <c r="AK176" s="599" t="s">
        <v>77</v>
      </c>
      <c r="AL176" s="598"/>
      <c r="AM176" s="598"/>
      <c r="AN176" s="598"/>
      <c r="AO176" s="600"/>
    </row>
    <row r="177" spans="1:41" ht="16.5" customHeight="1" x14ac:dyDescent="0.15">
      <c r="A177" s="730"/>
      <c r="B177" s="731"/>
      <c r="C177" s="285"/>
      <c r="D177" s="601" t="s">
        <v>67</v>
      </c>
      <c r="E177" s="515"/>
      <c r="F177" s="515"/>
      <c r="G177" s="515"/>
      <c r="H177" s="515"/>
      <c r="I177" s="515"/>
      <c r="J177" s="515"/>
      <c r="K177" s="515" t="s">
        <v>821</v>
      </c>
      <c r="L177" s="516"/>
      <c r="M177" s="602"/>
      <c r="N177" s="603"/>
      <c r="O177" s="603"/>
      <c r="P177" s="603"/>
      <c r="Q177" s="603"/>
      <c r="R177" s="604"/>
      <c r="S177" s="603"/>
      <c r="T177" s="603"/>
      <c r="U177" s="603"/>
      <c r="V177" s="605"/>
      <c r="W177" s="606" t="s">
        <v>68</v>
      </c>
      <c r="X177" s="606"/>
      <c r="Y177" s="606"/>
      <c r="Z177" s="606"/>
      <c r="AA177" s="606"/>
      <c r="AB177" s="606"/>
      <c r="AC177" s="606"/>
      <c r="AD177" s="515" t="s">
        <v>74</v>
      </c>
      <c r="AE177" s="516"/>
      <c r="AF177" s="607"/>
      <c r="AG177" s="608"/>
      <c r="AH177" s="608"/>
      <c r="AI177" s="608"/>
      <c r="AJ177" s="608"/>
      <c r="AK177" s="609"/>
      <c r="AL177" s="608"/>
      <c r="AM177" s="608"/>
      <c r="AN177" s="608"/>
      <c r="AO177" s="610"/>
    </row>
    <row r="178" spans="1:41" ht="16.5" customHeight="1" x14ac:dyDescent="0.15">
      <c r="A178" s="730"/>
      <c r="B178" s="731"/>
      <c r="C178" s="285"/>
      <c r="D178" s="503" t="s">
        <v>69</v>
      </c>
      <c r="E178" s="501"/>
      <c r="F178" s="501"/>
      <c r="G178" s="501"/>
      <c r="H178" s="501"/>
      <c r="I178" s="501"/>
      <c r="J178" s="501"/>
      <c r="K178" s="504" t="s">
        <v>79</v>
      </c>
      <c r="L178" s="505"/>
      <c r="M178" s="487"/>
      <c r="N178" s="488"/>
      <c r="O178" s="488"/>
      <c r="P178" s="488"/>
      <c r="Q178" s="488"/>
      <c r="R178" s="489"/>
      <c r="S178" s="488"/>
      <c r="T178" s="488"/>
      <c r="U178" s="488"/>
      <c r="V178" s="585"/>
      <c r="W178" s="504" t="s">
        <v>766</v>
      </c>
      <c r="X178" s="504"/>
      <c r="Y178" s="504"/>
      <c r="Z178" s="504"/>
      <c r="AA178" s="504"/>
      <c r="AB178" s="504"/>
      <c r="AC178" s="504"/>
      <c r="AD178" s="501" t="s">
        <v>74</v>
      </c>
      <c r="AE178" s="502"/>
      <c r="AF178" s="487"/>
      <c r="AG178" s="488"/>
      <c r="AH178" s="488"/>
      <c r="AI178" s="488"/>
      <c r="AJ178" s="488"/>
      <c r="AK178" s="489"/>
      <c r="AL178" s="488"/>
      <c r="AM178" s="488"/>
      <c r="AN178" s="488"/>
      <c r="AO178" s="490"/>
    </row>
    <row r="179" spans="1:41" ht="16.5" customHeight="1" x14ac:dyDescent="0.15">
      <c r="A179" s="730"/>
      <c r="B179" s="731"/>
      <c r="C179" s="285"/>
      <c r="D179" s="503" t="s">
        <v>71</v>
      </c>
      <c r="E179" s="501"/>
      <c r="F179" s="501"/>
      <c r="G179" s="501"/>
      <c r="H179" s="501"/>
      <c r="I179" s="501"/>
      <c r="J179" s="501"/>
      <c r="K179" s="504" t="s">
        <v>79</v>
      </c>
      <c r="L179" s="505"/>
      <c r="M179" s="487"/>
      <c r="N179" s="488"/>
      <c r="O179" s="488"/>
      <c r="P179" s="488"/>
      <c r="Q179" s="488"/>
      <c r="R179" s="489"/>
      <c r="S179" s="488"/>
      <c r="T179" s="488"/>
      <c r="U179" s="488"/>
      <c r="V179" s="585"/>
      <c r="W179" s="504" t="s">
        <v>70</v>
      </c>
      <c r="X179" s="504"/>
      <c r="Y179" s="504"/>
      <c r="Z179" s="504"/>
      <c r="AA179" s="504"/>
      <c r="AB179" s="504"/>
      <c r="AC179" s="504"/>
      <c r="AD179" s="501" t="s">
        <v>74</v>
      </c>
      <c r="AE179" s="502"/>
      <c r="AF179" s="487"/>
      <c r="AG179" s="488"/>
      <c r="AH179" s="488"/>
      <c r="AI179" s="488"/>
      <c r="AJ179" s="488"/>
      <c r="AK179" s="489"/>
      <c r="AL179" s="488"/>
      <c r="AM179" s="488"/>
      <c r="AN179" s="488"/>
      <c r="AO179" s="490"/>
    </row>
    <row r="180" spans="1:41" ht="16.5" customHeight="1" x14ac:dyDescent="0.15">
      <c r="A180" s="730"/>
      <c r="B180" s="731"/>
      <c r="C180" s="285"/>
      <c r="D180" s="503" t="s">
        <v>72</v>
      </c>
      <c r="E180" s="501"/>
      <c r="F180" s="501"/>
      <c r="G180" s="501"/>
      <c r="H180" s="501"/>
      <c r="I180" s="501"/>
      <c r="J180" s="501"/>
      <c r="K180" s="504" t="s">
        <v>79</v>
      </c>
      <c r="L180" s="505"/>
      <c r="M180" s="487"/>
      <c r="N180" s="488"/>
      <c r="O180" s="488"/>
      <c r="P180" s="488"/>
      <c r="Q180" s="488"/>
      <c r="R180" s="489"/>
      <c r="S180" s="488"/>
      <c r="T180" s="488"/>
      <c r="U180" s="488"/>
      <c r="V180" s="585"/>
      <c r="W180" s="504" t="s">
        <v>111</v>
      </c>
      <c r="X180" s="504"/>
      <c r="Y180" s="504"/>
      <c r="Z180" s="504"/>
      <c r="AA180" s="504"/>
      <c r="AB180" s="504"/>
      <c r="AC180" s="504"/>
      <c r="AD180" s="501" t="s">
        <v>79</v>
      </c>
      <c r="AE180" s="502"/>
      <c r="AF180" s="487"/>
      <c r="AG180" s="488"/>
      <c r="AH180" s="488"/>
      <c r="AI180" s="488"/>
      <c r="AJ180" s="488"/>
      <c r="AK180" s="489"/>
      <c r="AL180" s="488"/>
      <c r="AM180" s="488"/>
      <c r="AN180" s="488"/>
      <c r="AO180" s="490"/>
    </row>
    <row r="181" spans="1:41" ht="16.5" customHeight="1" x14ac:dyDescent="0.15">
      <c r="A181" s="730"/>
      <c r="B181" s="731"/>
      <c r="C181" s="285"/>
      <c r="D181" s="503" t="s">
        <v>73</v>
      </c>
      <c r="E181" s="501"/>
      <c r="F181" s="501"/>
      <c r="G181" s="501"/>
      <c r="H181" s="501"/>
      <c r="I181" s="501"/>
      <c r="J181" s="501"/>
      <c r="K181" s="504" t="s">
        <v>79</v>
      </c>
      <c r="L181" s="505"/>
      <c r="M181" s="487"/>
      <c r="N181" s="488"/>
      <c r="O181" s="488"/>
      <c r="P181" s="488"/>
      <c r="Q181" s="488"/>
      <c r="R181" s="489"/>
      <c r="S181" s="488"/>
      <c r="T181" s="488"/>
      <c r="U181" s="488"/>
      <c r="V181" s="585"/>
      <c r="W181" s="514" t="s">
        <v>75</v>
      </c>
      <c r="X181" s="504"/>
      <c r="Y181" s="504"/>
      <c r="Z181" s="504"/>
      <c r="AA181" s="504"/>
      <c r="AB181" s="504"/>
      <c r="AC181" s="504"/>
      <c r="AD181" s="501" t="s">
        <v>80</v>
      </c>
      <c r="AE181" s="502"/>
      <c r="AF181" s="487"/>
      <c r="AG181" s="488"/>
      <c r="AH181" s="488"/>
      <c r="AI181" s="488"/>
      <c r="AJ181" s="488"/>
      <c r="AK181" s="489"/>
      <c r="AL181" s="488"/>
      <c r="AM181" s="488"/>
      <c r="AN181" s="488"/>
      <c r="AO181" s="490"/>
    </row>
    <row r="182" spans="1:41" ht="16.5" customHeight="1" x14ac:dyDescent="0.15">
      <c r="A182" s="730"/>
      <c r="B182" s="731"/>
      <c r="C182" s="285"/>
      <c r="D182" s="503" t="s">
        <v>150</v>
      </c>
      <c r="E182" s="501"/>
      <c r="F182" s="501"/>
      <c r="G182" s="501"/>
      <c r="H182" s="501"/>
      <c r="I182" s="501"/>
      <c r="J182" s="501"/>
      <c r="K182" s="504" t="s">
        <v>822</v>
      </c>
      <c r="L182" s="505"/>
      <c r="M182" s="581"/>
      <c r="N182" s="582"/>
      <c r="O182" s="582"/>
      <c r="P182" s="582"/>
      <c r="Q182" s="582"/>
      <c r="R182" s="583"/>
      <c r="S182" s="582"/>
      <c r="T182" s="582"/>
      <c r="U182" s="582"/>
      <c r="V182" s="584"/>
      <c r="W182" s="514" t="s">
        <v>208</v>
      </c>
      <c r="X182" s="504"/>
      <c r="Y182" s="504"/>
      <c r="Z182" s="504"/>
      <c r="AA182" s="504"/>
      <c r="AB182" s="504"/>
      <c r="AC182" s="504"/>
      <c r="AD182" s="501" t="s">
        <v>80</v>
      </c>
      <c r="AE182" s="502"/>
      <c r="AF182" s="487"/>
      <c r="AG182" s="488"/>
      <c r="AH182" s="488"/>
      <c r="AI182" s="488"/>
      <c r="AJ182" s="488"/>
      <c r="AK182" s="489"/>
      <c r="AL182" s="488"/>
      <c r="AM182" s="488"/>
      <c r="AN182" s="488"/>
      <c r="AO182" s="490"/>
    </row>
    <row r="183" spans="1:41" ht="16.5" customHeight="1" x14ac:dyDescent="0.15">
      <c r="A183" s="730"/>
      <c r="B183" s="731"/>
      <c r="C183" s="285"/>
      <c r="D183" s="503" t="s">
        <v>151</v>
      </c>
      <c r="E183" s="501"/>
      <c r="F183" s="501"/>
      <c r="G183" s="501"/>
      <c r="H183" s="501"/>
      <c r="I183" s="501"/>
      <c r="J183" s="501"/>
      <c r="K183" s="504" t="s">
        <v>74</v>
      </c>
      <c r="L183" s="505"/>
      <c r="M183" s="506"/>
      <c r="N183" s="507"/>
      <c r="O183" s="507"/>
      <c r="P183" s="507"/>
      <c r="Q183" s="507"/>
      <c r="R183" s="508"/>
      <c r="S183" s="507"/>
      <c r="T183" s="507"/>
      <c r="U183" s="507"/>
      <c r="V183" s="509"/>
      <c r="W183" s="510" t="s">
        <v>76</v>
      </c>
      <c r="X183" s="511"/>
      <c r="Y183" s="511"/>
      <c r="Z183" s="511"/>
      <c r="AA183" s="511"/>
      <c r="AB183" s="511"/>
      <c r="AC183" s="511"/>
      <c r="AD183" s="512" t="s">
        <v>80</v>
      </c>
      <c r="AE183" s="513"/>
      <c r="AF183" s="487"/>
      <c r="AG183" s="488"/>
      <c r="AH183" s="488"/>
      <c r="AI183" s="488"/>
      <c r="AJ183" s="488"/>
      <c r="AK183" s="489"/>
      <c r="AL183" s="488"/>
      <c r="AM183" s="488"/>
      <c r="AN183" s="488"/>
      <c r="AO183" s="490"/>
    </row>
    <row r="184" spans="1:41" ht="16.5" customHeight="1" x14ac:dyDescent="0.15">
      <c r="A184" s="730"/>
      <c r="B184" s="731"/>
      <c r="C184" s="285"/>
      <c r="D184" s="503" t="s">
        <v>152</v>
      </c>
      <c r="E184" s="501"/>
      <c r="F184" s="501"/>
      <c r="G184" s="501"/>
      <c r="H184" s="501"/>
      <c r="I184" s="501"/>
      <c r="J184" s="501"/>
      <c r="K184" s="504" t="s">
        <v>74</v>
      </c>
      <c r="L184" s="505"/>
      <c r="M184" s="506"/>
      <c r="N184" s="507"/>
      <c r="O184" s="507"/>
      <c r="P184" s="507"/>
      <c r="Q184" s="507"/>
      <c r="R184" s="508"/>
      <c r="S184" s="507"/>
      <c r="T184" s="507"/>
      <c r="U184" s="507"/>
      <c r="V184" s="509"/>
      <c r="W184" s="519"/>
      <c r="X184" s="520"/>
      <c r="Y184" s="520"/>
      <c r="Z184" s="520"/>
      <c r="AA184" s="520"/>
      <c r="AB184" s="520"/>
      <c r="AC184" s="520"/>
      <c r="AD184" s="520"/>
      <c r="AE184" s="520"/>
      <c r="AF184" s="520"/>
      <c r="AG184" s="520"/>
      <c r="AH184" s="520"/>
      <c r="AI184" s="520"/>
      <c r="AJ184" s="520"/>
      <c r="AK184" s="520"/>
      <c r="AL184" s="520"/>
      <c r="AM184" s="520"/>
      <c r="AN184" s="520"/>
      <c r="AO184" s="521"/>
    </row>
    <row r="185" spans="1:41" ht="16.5" customHeight="1" thickBot="1" x14ac:dyDescent="0.2">
      <c r="A185" s="549"/>
      <c r="B185" s="550"/>
      <c r="C185" s="283"/>
      <c r="D185" s="525" t="s">
        <v>153</v>
      </c>
      <c r="E185" s="526"/>
      <c r="F185" s="526"/>
      <c r="G185" s="526"/>
      <c r="H185" s="526"/>
      <c r="I185" s="526"/>
      <c r="J185" s="526"/>
      <c r="K185" s="527" t="s">
        <v>74</v>
      </c>
      <c r="L185" s="528"/>
      <c r="M185" s="529"/>
      <c r="N185" s="530"/>
      <c r="O185" s="530"/>
      <c r="P185" s="530"/>
      <c r="Q185" s="530"/>
      <c r="R185" s="531"/>
      <c r="S185" s="530"/>
      <c r="T185" s="530"/>
      <c r="U185" s="530"/>
      <c r="V185" s="532"/>
      <c r="W185" s="522"/>
      <c r="X185" s="523"/>
      <c r="Y185" s="523"/>
      <c r="Z185" s="523"/>
      <c r="AA185" s="523"/>
      <c r="AB185" s="523"/>
      <c r="AC185" s="523"/>
      <c r="AD185" s="523"/>
      <c r="AE185" s="523"/>
      <c r="AF185" s="523"/>
      <c r="AG185" s="523"/>
      <c r="AH185" s="523"/>
      <c r="AI185" s="523"/>
      <c r="AJ185" s="523"/>
      <c r="AK185" s="523"/>
      <c r="AL185" s="523"/>
      <c r="AM185" s="523"/>
      <c r="AN185" s="523"/>
      <c r="AO185" s="524"/>
    </row>
    <row r="186" spans="1:41" ht="16.5" customHeight="1" x14ac:dyDescent="0.15">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41" ht="16.5" customHeight="1" x14ac:dyDescent="0.15">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sheetData>
  <sheetProtection sheet="1" objects="1" scenarios="1"/>
  <mergeCells count="712">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 ref="A118:K118"/>
    <mergeCell ref="L118:N118"/>
    <mergeCell ref="P118:R118"/>
    <mergeCell ref="T118:V118"/>
    <mergeCell ref="X118:AE119"/>
    <mergeCell ref="A119:K119"/>
    <mergeCell ref="L119:N119"/>
    <mergeCell ref="P119:R119"/>
    <mergeCell ref="T119:V119"/>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F178:AJ178"/>
    <mergeCell ref="D179:J179"/>
    <mergeCell ref="K179:L179"/>
    <mergeCell ref="M179:Q179"/>
    <mergeCell ref="R179:V179"/>
    <mergeCell ref="W179:AC179"/>
    <mergeCell ref="AD179:AE179"/>
    <mergeCell ref="AF179:AJ179"/>
    <mergeCell ref="AK179:AO179"/>
    <mergeCell ref="AF176:AJ176"/>
    <mergeCell ref="AK176:AO176"/>
    <mergeCell ref="D177:J177"/>
    <mergeCell ref="K177:L177"/>
    <mergeCell ref="M177:Q177"/>
    <mergeCell ref="R177:V177"/>
    <mergeCell ref="W177:AC177"/>
    <mergeCell ref="AD177:AE177"/>
    <mergeCell ref="AF177:AJ177"/>
    <mergeCell ref="AK177:AO177"/>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C41:F42"/>
    <mergeCell ref="G41:K41"/>
    <mergeCell ref="G42:K42"/>
    <mergeCell ref="L42:O42"/>
    <mergeCell ref="L40:N40"/>
    <mergeCell ref="L41:N41"/>
    <mergeCell ref="L38:N38"/>
    <mergeCell ref="C43:F44"/>
    <mergeCell ref="G43:K43"/>
    <mergeCell ref="G44:K44"/>
    <mergeCell ref="L44:O44"/>
    <mergeCell ref="L39:N39"/>
    <mergeCell ref="P135:S136"/>
    <mergeCell ref="T135:W136"/>
    <mergeCell ref="A124:K124"/>
    <mergeCell ref="L124:M124"/>
    <mergeCell ref="O124:P124"/>
    <mergeCell ref="R124:S124"/>
    <mergeCell ref="A125:K125"/>
    <mergeCell ref="L125:M125"/>
    <mergeCell ref="O125:P125"/>
    <mergeCell ref="R125:S125"/>
    <mergeCell ref="U125:V125"/>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F150:AJ150"/>
    <mergeCell ref="AK150:AO150"/>
    <mergeCell ref="D151:J151"/>
    <mergeCell ref="K151:L151"/>
    <mergeCell ref="M151:Q151"/>
    <mergeCell ref="R151:V151"/>
    <mergeCell ref="W151:AC151"/>
    <mergeCell ref="AD151:AE151"/>
    <mergeCell ref="AF151:AJ151"/>
    <mergeCell ref="AK151:AO151"/>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AE31:AG31"/>
    <mergeCell ref="D23:K23"/>
    <mergeCell ref="H31:K31"/>
    <mergeCell ref="L27:Q27"/>
    <mergeCell ref="R27:W27"/>
    <mergeCell ref="X27:AC27"/>
    <mergeCell ref="D28:G29"/>
    <mergeCell ref="D30:G31"/>
    <mergeCell ref="Y29:AA29"/>
    <mergeCell ref="AE28:AG28"/>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D21:K21"/>
    <mergeCell ref="D22:K22"/>
    <mergeCell ref="S31:U31"/>
    <mergeCell ref="Y31:AA31"/>
    <mergeCell ref="P34:S34"/>
    <mergeCell ref="T34:W34"/>
    <mergeCell ref="X34:Z34"/>
    <mergeCell ref="AA34:AC34"/>
    <mergeCell ref="C40:K40"/>
    <mergeCell ref="L37:N37"/>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AM44:AN44"/>
    <mergeCell ref="AM42:AN42"/>
    <mergeCell ref="AA38:AB38"/>
    <mergeCell ref="AD38:AE38"/>
    <mergeCell ref="AG38:AH38"/>
    <mergeCell ref="AM43:AN43"/>
    <mergeCell ref="AG40:AH40"/>
    <mergeCell ref="AJ40:AK40"/>
    <mergeCell ref="AG44:AH44"/>
    <mergeCell ref="AJ44:AK44"/>
    <mergeCell ref="AA44:AB44"/>
    <mergeCell ref="AD44:AE44"/>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A98:B101"/>
    <mergeCell ref="C98:J99"/>
    <mergeCell ref="C100:J101"/>
    <mergeCell ref="AI101:AN101"/>
    <mergeCell ref="A87:B88"/>
    <mergeCell ref="C87:J88"/>
    <mergeCell ref="K87:P87"/>
    <mergeCell ref="K88:P88"/>
    <mergeCell ref="A89:B96"/>
    <mergeCell ref="AI92:AJ92"/>
    <mergeCell ref="Q88:AN88"/>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66675</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66675</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66675</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66675</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66675</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66675</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66675</xdr:colOff>
                    <xdr:row>19</xdr:row>
                    <xdr:rowOff>38100</xdr:rowOff>
                  </from>
                  <to>
                    <xdr:col>33</xdr:col>
                    <xdr:colOff>104775</xdr:colOff>
                    <xdr:row>19</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66675</xdr:colOff>
                    <xdr:row>20</xdr:row>
                    <xdr:rowOff>28575</xdr:rowOff>
                  </from>
                  <to>
                    <xdr:col>33</xdr:col>
                    <xdr:colOff>104775</xdr:colOff>
                    <xdr:row>20</xdr:row>
                    <xdr:rowOff>180975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66675</xdr:colOff>
                    <xdr:row>21</xdr:row>
                    <xdr:rowOff>38100</xdr:rowOff>
                  </from>
                  <to>
                    <xdr:col>33</xdr:col>
                    <xdr:colOff>104775</xdr:colOff>
                    <xdr:row>21</xdr:row>
                    <xdr:rowOff>180975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66675</xdr:colOff>
                    <xdr:row>22</xdr:row>
                    <xdr:rowOff>28575</xdr:rowOff>
                  </from>
                  <to>
                    <xdr:col>33</xdr:col>
                    <xdr:colOff>104775</xdr:colOff>
                    <xdr:row>22</xdr:row>
                    <xdr:rowOff>180975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66675</xdr:colOff>
                    <xdr:row>23</xdr:row>
                    <xdr:rowOff>38100</xdr:rowOff>
                  </from>
                  <to>
                    <xdr:col>33</xdr:col>
                    <xdr:colOff>104775</xdr:colOff>
                    <xdr:row>23</xdr:row>
                    <xdr:rowOff>180975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66675</xdr:colOff>
                    <xdr:row>24</xdr:row>
                    <xdr:rowOff>28575</xdr:rowOff>
                  </from>
                  <to>
                    <xdr:col>33</xdr:col>
                    <xdr:colOff>104775</xdr:colOff>
                    <xdr:row>24</xdr:row>
                    <xdr:rowOff>180975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66675</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66675</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66675</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66675</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66675</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66675</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44</xdr:row>
                    <xdr:rowOff>38100</xdr:rowOff>
                  </from>
                  <to>
                    <xdr:col>12</xdr:col>
                    <xdr:colOff>28575</xdr:colOff>
                    <xdr:row>44</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45</xdr:row>
                    <xdr:rowOff>38100</xdr:rowOff>
                  </from>
                  <to>
                    <xdr:col>12</xdr:col>
                    <xdr:colOff>28575</xdr:colOff>
                    <xdr:row>45</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180975</xdr:colOff>
                    <xdr:row>44</xdr:row>
                    <xdr:rowOff>66675</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44</xdr:row>
                    <xdr:rowOff>66675</xdr:rowOff>
                  </from>
                  <to>
                    <xdr:col>28</xdr:col>
                    <xdr:colOff>28575</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66675</xdr:rowOff>
                  </from>
                  <to>
                    <xdr:col>32</xdr:col>
                    <xdr:colOff>28575</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47</xdr:row>
                    <xdr:rowOff>66675</xdr:rowOff>
                  </from>
                  <to>
                    <xdr:col>12</xdr:col>
                    <xdr:colOff>28575</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48</xdr:row>
                    <xdr:rowOff>38100</xdr:rowOff>
                  </from>
                  <to>
                    <xdr:col>12</xdr:col>
                    <xdr:colOff>28575</xdr:colOff>
                    <xdr:row>48</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49</xdr:row>
                    <xdr:rowOff>38100</xdr:rowOff>
                  </from>
                  <to>
                    <xdr:col>12</xdr:col>
                    <xdr:colOff>28575</xdr:colOff>
                    <xdr:row>49</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50</xdr:row>
                    <xdr:rowOff>66675</xdr:rowOff>
                  </from>
                  <to>
                    <xdr:col>17</xdr:col>
                    <xdr:colOff>28575</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50</xdr:row>
                    <xdr:rowOff>66675</xdr:rowOff>
                  </from>
                  <to>
                    <xdr:col>26</xdr:col>
                    <xdr:colOff>28575</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51</xdr:row>
                    <xdr:rowOff>66675</xdr:rowOff>
                  </from>
                  <to>
                    <xdr:col>17</xdr:col>
                    <xdr:colOff>28575</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52</xdr:row>
                    <xdr:rowOff>66675</xdr:rowOff>
                  </from>
                  <to>
                    <xdr:col>17</xdr:col>
                    <xdr:colOff>28575</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53</xdr:row>
                    <xdr:rowOff>66675</xdr:rowOff>
                  </from>
                  <to>
                    <xdr:col>17</xdr:col>
                    <xdr:colOff>28575</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65</xdr:row>
                    <xdr:rowOff>38100</xdr:rowOff>
                  </from>
                  <to>
                    <xdr:col>12</xdr:col>
                    <xdr:colOff>28575</xdr:colOff>
                    <xdr:row>65</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67</xdr:row>
                    <xdr:rowOff>66675</xdr:rowOff>
                  </from>
                  <to>
                    <xdr:col>12</xdr:col>
                    <xdr:colOff>28575</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68</xdr:row>
                    <xdr:rowOff>38100</xdr:rowOff>
                  </from>
                  <to>
                    <xdr:col>12</xdr:col>
                    <xdr:colOff>28575</xdr:colOff>
                    <xdr:row>68</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65</xdr:row>
                    <xdr:rowOff>38100</xdr:rowOff>
                  </from>
                  <to>
                    <xdr:col>23</xdr:col>
                    <xdr:colOff>28575</xdr:colOff>
                    <xdr:row>65</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65</xdr:row>
                    <xdr:rowOff>38100</xdr:rowOff>
                  </from>
                  <to>
                    <xdr:col>32</xdr:col>
                    <xdr:colOff>28575</xdr:colOff>
                    <xdr:row>65</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69</xdr:row>
                    <xdr:rowOff>38100</xdr:rowOff>
                  </from>
                  <to>
                    <xdr:col>12</xdr:col>
                    <xdr:colOff>28575</xdr:colOff>
                    <xdr:row>69</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70</xdr:row>
                    <xdr:rowOff>38100</xdr:rowOff>
                  </from>
                  <to>
                    <xdr:col>12</xdr:col>
                    <xdr:colOff>28575</xdr:colOff>
                    <xdr:row>70</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71</xdr:row>
                    <xdr:rowOff>66675</xdr:rowOff>
                  </from>
                  <to>
                    <xdr:col>12</xdr:col>
                    <xdr:colOff>28575</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69</xdr:row>
                    <xdr:rowOff>38100</xdr:rowOff>
                  </from>
                  <to>
                    <xdr:col>23</xdr:col>
                    <xdr:colOff>28575</xdr:colOff>
                    <xdr:row>69</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69</xdr:row>
                    <xdr:rowOff>38100</xdr:rowOff>
                  </from>
                  <to>
                    <xdr:col>31</xdr:col>
                    <xdr:colOff>28575</xdr:colOff>
                    <xdr:row>69</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73</xdr:row>
                    <xdr:rowOff>38100</xdr:rowOff>
                  </from>
                  <to>
                    <xdr:col>23</xdr:col>
                    <xdr:colOff>28575</xdr:colOff>
                    <xdr:row>73</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73</xdr:row>
                    <xdr:rowOff>38100</xdr:rowOff>
                  </from>
                  <to>
                    <xdr:col>12</xdr:col>
                    <xdr:colOff>28575</xdr:colOff>
                    <xdr:row>73</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75</xdr:row>
                    <xdr:rowOff>66675</xdr:rowOff>
                  </from>
                  <to>
                    <xdr:col>12</xdr:col>
                    <xdr:colOff>28575</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76</xdr:row>
                    <xdr:rowOff>38100</xdr:rowOff>
                  </from>
                  <to>
                    <xdr:col>12</xdr:col>
                    <xdr:colOff>28575</xdr:colOff>
                    <xdr:row>76</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73</xdr:row>
                    <xdr:rowOff>38100</xdr:rowOff>
                  </from>
                  <to>
                    <xdr:col>32</xdr:col>
                    <xdr:colOff>28575</xdr:colOff>
                    <xdr:row>73</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79</xdr:row>
                    <xdr:rowOff>38100</xdr:rowOff>
                  </from>
                  <to>
                    <xdr:col>12</xdr:col>
                    <xdr:colOff>28575</xdr:colOff>
                    <xdr:row>79</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78</xdr:row>
                    <xdr:rowOff>38100</xdr:rowOff>
                  </from>
                  <to>
                    <xdr:col>23</xdr:col>
                    <xdr:colOff>28575</xdr:colOff>
                    <xdr:row>78</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78</xdr:row>
                    <xdr:rowOff>38100</xdr:rowOff>
                  </from>
                  <to>
                    <xdr:col>27</xdr:col>
                    <xdr:colOff>28575</xdr:colOff>
                    <xdr:row>78</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28575</xdr:colOff>
                    <xdr:row>78</xdr:row>
                    <xdr:rowOff>38100</xdr:rowOff>
                  </from>
                  <to>
                    <xdr:col>32</xdr:col>
                    <xdr:colOff>66675</xdr:colOff>
                    <xdr:row>78</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78</xdr:row>
                    <xdr:rowOff>38100</xdr:rowOff>
                  </from>
                  <to>
                    <xdr:col>36</xdr:col>
                    <xdr:colOff>28575</xdr:colOff>
                    <xdr:row>78</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80</xdr:row>
                    <xdr:rowOff>38100</xdr:rowOff>
                  </from>
                  <to>
                    <xdr:col>19</xdr:col>
                    <xdr:colOff>28575</xdr:colOff>
                    <xdr:row>80</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80</xdr:row>
                    <xdr:rowOff>38100</xdr:rowOff>
                  </from>
                  <to>
                    <xdr:col>22</xdr:col>
                    <xdr:colOff>28575</xdr:colOff>
                    <xdr:row>80</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28575</xdr:colOff>
                    <xdr:row>80</xdr:row>
                    <xdr:rowOff>38100</xdr:rowOff>
                  </from>
                  <to>
                    <xdr:col>27</xdr:col>
                    <xdr:colOff>66675</xdr:colOff>
                    <xdr:row>80</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82</xdr:row>
                    <xdr:rowOff>38100</xdr:rowOff>
                  </from>
                  <to>
                    <xdr:col>16</xdr:col>
                    <xdr:colOff>28575</xdr:colOff>
                    <xdr:row>82</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28575</xdr:colOff>
                    <xdr:row>82</xdr:row>
                    <xdr:rowOff>38100</xdr:rowOff>
                  </from>
                  <to>
                    <xdr:col>19</xdr:col>
                    <xdr:colOff>66675</xdr:colOff>
                    <xdr:row>82</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66675</xdr:colOff>
                    <xdr:row>83</xdr:row>
                    <xdr:rowOff>38100</xdr:rowOff>
                  </from>
                  <to>
                    <xdr:col>24</xdr:col>
                    <xdr:colOff>104775</xdr:colOff>
                    <xdr:row>83</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66675</xdr:colOff>
                    <xdr:row>84</xdr:row>
                    <xdr:rowOff>38100</xdr:rowOff>
                  </from>
                  <to>
                    <xdr:col>24</xdr:col>
                    <xdr:colOff>104775</xdr:colOff>
                    <xdr:row>84</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66675</xdr:colOff>
                    <xdr:row>83</xdr:row>
                    <xdr:rowOff>38100</xdr:rowOff>
                  </from>
                  <to>
                    <xdr:col>29</xdr:col>
                    <xdr:colOff>104775</xdr:colOff>
                    <xdr:row>83</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66675</xdr:colOff>
                    <xdr:row>83</xdr:row>
                    <xdr:rowOff>38100</xdr:rowOff>
                  </from>
                  <to>
                    <xdr:col>34</xdr:col>
                    <xdr:colOff>104775</xdr:colOff>
                    <xdr:row>83</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66675</xdr:colOff>
                    <xdr:row>84</xdr:row>
                    <xdr:rowOff>38100</xdr:rowOff>
                  </from>
                  <to>
                    <xdr:col>34</xdr:col>
                    <xdr:colOff>104775</xdr:colOff>
                    <xdr:row>84</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66675</xdr:colOff>
                    <xdr:row>85</xdr:row>
                    <xdr:rowOff>38100</xdr:rowOff>
                  </from>
                  <to>
                    <xdr:col>24</xdr:col>
                    <xdr:colOff>104775</xdr:colOff>
                    <xdr:row>85</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86</xdr:row>
                    <xdr:rowOff>38100</xdr:rowOff>
                  </from>
                  <to>
                    <xdr:col>17</xdr:col>
                    <xdr:colOff>28575</xdr:colOff>
                    <xdr:row>86</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28575</xdr:colOff>
                    <xdr:row>86</xdr:row>
                    <xdr:rowOff>38100</xdr:rowOff>
                  </from>
                  <to>
                    <xdr:col>20</xdr:col>
                    <xdr:colOff>66675</xdr:colOff>
                    <xdr:row>86</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86</xdr:row>
                    <xdr:rowOff>38100</xdr:rowOff>
                  </from>
                  <to>
                    <xdr:col>33</xdr:col>
                    <xdr:colOff>28575</xdr:colOff>
                    <xdr:row>86</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28575</xdr:colOff>
                    <xdr:row>86</xdr:row>
                    <xdr:rowOff>38100</xdr:rowOff>
                  </from>
                  <to>
                    <xdr:col>36</xdr:col>
                    <xdr:colOff>66675</xdr:colOff>
                    <xdr:row>86</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142875</xdr:colOff>
                    <xdr:row>97</xdr:row>
                    <xdr:rowOff>38100</xdr:rowOff>
                  </from>
                  <to>
                    <xdr:col>35</xdr:col>
                    <xdr:colOff>28575</xdr:colOff>
                    <xdr:row>97</xdr:row>
                    <xdr:rowOff>180975</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28575</xdr:colOff>
                    <xdr:row>97</xdr:row>
                    <xdr:rowOff>38100</xdr:rowOff>
                  </from>
                  <to>
                    <xdr:col>38</xdr:col>
                    <xdr:colOff>66675</xdr:colOff>
                    <xdr:row>97</xdr:row>
                    <xdr:rowOff>180975</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142875</xdr:colOff>
                    <xdr:row>97</xdr:row>
                    <xdr:rowOff>38100</xdr:rowOff>
                  </from>
                  <to>
                    <xdr:col>20</xdr:col>
                    <xdr:colOff>28575</xdr:colOff>
                    <xdr:row>97</xdr:row>
                    <xdr:rowOff>180975</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142875</xdr:colOff>
                    <xdr:row>97</xdr:row>
                    <xdr:rowOff>38100</xdr:rowOff>
                  </from>
                  <to>
                    <xdr:col>25</xdr:col>
                    <xdr:colOff>28575</xdr:colOff>
                    <xdr:row>97</xdr:row>
                    <xdr:rowOff>180975</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142875</xdr:colOff>
                    <xdr:row>98</xdr:row>
                    <xdr:rowOff>38100</xdr:rowOff>
                  </from>
                  <to>
                    <xdr:col>12</xdr:col>
                    <xdr:colOff>28575</xdr:colOff>
                    <xdr:row>98</xdr:row>
                    <xdr:rowOff>180975</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142875</xdr:colOff>
                    <xdr:row>99</xdr:row>
                    <xdr:rowOff>38100</xdr:rowOff>
                  </from>
                  <to>
                    <xdr:col>12</xdr:col>
                    <xdr:colOff>28575</xdr:colOff>
                    <xdr:row>99</xdr:row>
                    <xdr:rowOff>180975</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142875</xdr:colOff>
                    <xdr:row>100</xdr:row>
                    <xdr:rowOff>38100</xdr:rowOff>
                  </from>
                  <to>
                    <xdr:col>12</xdr:col>
                    <xdr:colOff>28575</xdr:colOff>
                    <xdr:row>100</xdr:row>
                    <xdr:rowOff>180975</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28575</xdr:colOff>
                    <xdr:row>99</xdr:row>
                    <xdr:rowOff>180975</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142875</xdr:colOff>
                    <xdr:row>99</xdr:row>
                    <xdr:rowOff>38100</xdr:rowOff>
                  </from>
                  <to>
                    <xdr:col>23</xdr:col>
                    <xdr:colOff>28575</xdr:colOff>
                    <xdr:row>99</xdr:row>
                    <xdr:rowOff>180975</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142875</xdr:colOff>
                    <xdr:row>99</xdr:row>
                    <xdr:rowOff>38100</xdr:rowOff>
                  </from>
                  <to>
                    <xdr:col>32</xdr:col>
                    <xdr:colOff>28575</xdr:colOff>
                    <xdr:row>99</xdr:row>
                    <xdr:rowOff>180975</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142875</xdr:colOff>
                    <xdr:row>100</xdr:row>
                    <xdr:rowOff>38100</xdr:rowOff>
                  </from>
                  <to>
                    <xdr:col>23</xdr:col>
                    <xdr:colOff>28575</xdr:colOff>
                    <xdr:row>100</xdr:row>
                    <xdr:rowOff>180975</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142875</xdr:colOff>
                    <xdr:row>100</xdr:row>
                    <xdr:rowOff>38100</xdr:rowOff>
                  </from>
                  <to>
                    <xdr:col>18</xdr:col>
                    <xdr:colOff>28575</xdr:colOff>
                    <xdr:row>100</xdr:row>
                    <xdr:rowOff>180975</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142875</xdr:colOff>
                    <xdr:row>100</xdr:row>
                    <xdr:rowOff>38100</xdr:rowOff>
                  </from>
                  <to>
                    <xdr:col>31</xdr:col>
                    <xdr:colOff>28575</xdr:colOff>
                    <xdr:row>100</xdr:row>
                    <xdr:rowOff>180975</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28575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28575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142875</xdr:colOff>
                    <xdr:row>89</xdr:row>
                    <xdr:rowOff>38100</xdr:rowOff>
                  </from>
                  <to>
                    <xdr:col>10</xdr:col>
                    <xdr:colOff>28575</xdr:colOff>
                    <xdr:row>89</xdr:row>
                    <xdr:rowOff>180975</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142875</xdr:colOff>
                    <xdr:row>89</xdr:row>
                    <xdr:rowOff>38100</xdr:rowOff>
                  </from>
                  <to>
                    <xdr:col>13</xdr:col>
                    <xdr:colOff>28575</xdr:colOff>
                    <xdr:row>89</xdr:row>
                    <xdr:rowOff>180975</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142875</xdr:colOff>
                    <xdr:row>89</xdr:row>
                    <xdr:rowOff>38100</xdr:rowOff>
                  </from>
                  <to>
                    <xdr:col>20</xdr:col>
                    <xdr:colOff>28575</xdr:colOff>
                    <xdr:row>89</xdr:row>
                    <xdr:rowOff>180975</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142875</xdr:colOff>
                    <xdr:row>89</xdr:row>
                    <xdr:rowOff>38100</xdr:rowOff>
                  </from>
                  <to>
                    <xdr:col>23</xdr:col>
                    <xdr:colOff>28575</xdr:colOff>
                    <xdr:row>89</xdr:row>
                    <xdr:rowOff>180975</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142875</xdr:colOff>
                    <xdr:row>89</xdr:row>
                    <xdr:rowOff>38100</xdr:rowOff>
                  </from>
                  <to>
                    <xdr:col>33</xdr:col>
                    <xdr:colOff>28575</xdr:colOff>
                    <xdr:row>89</xdr:row>
                    <xdr:rowOff>180975</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142875</xdr:colOff>
                    <xdr:row>89</xdr:row>
                    <xdr:rowOff>38100</xdr:rowOff>
                  </from>
                  <to>
                    <xdr:col>36</xdr:col>
                    <xdr:colOff>28575</xdr:colOff>
                    <xdr:row>89</xdr:row>
                    <xdr:rowOff>180975</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activeCell="L8" sqref="L8"/>
    </sheetView>
  </sheetViews>
  <sheetFormatPr defaultRowHeight="12" x14ac:dyDescent="0.15"/>
  <sheetData>
    <row r="1" spans="1:256" x14ac:dyDescent="0.15">
      <c r="A1" s="943" t="s">
        <v>168</v>
      </c>
      <c r="B1" s="943" t="s">
        <v>336</v>
      </c>
      <c r="C1" s="943" t="s">
        <v>337</v>
      </c>
      <c r="D1" s="924" t="s">
        <v>338</v>
      </c>
      <c r="E1" s="924" t="s">
        <v>339</v>
      </c>
      <c r="F1" s="947" t="s">
        <v>340</v>
      </c>
      <c r="G1" s="943" t="s">
        <v>341</v>
      </c>
      <c r="H1" s="943" t="s">
        <v>342</v>
      </c>
      <c r="I1" s="939" t="s">
        <v>281</v>
      </c>
      <c r="J1" s="939"/>
      <c r="K1" s="939" t="s">
        <v>284</v>
      </c>
      <c r="L1" s="939"/>
      <c r="M1" s="939"/>
      <c r="N1" s="939"/>
      <c r="O1" s="939"/>
      <c r="P1" s="939"/>
      <c r="Q1" s="939"/>
      <c r="R1" s="939"/>
      <c r="S1" s="939"/>
      <c r="T1" s="939"/>
      <c r="U1" s="939"/>
      <c r="V1" s="939"/>
      <c r="W1" s="939"/>
      <c r="X1" s="939"/>
      <c r="Y1" s="939"/>
      <c r="Z1" s="939"/>
      <c r="AA1" s="939"/>
      <c r="AB1" s="939"/>
      <c r="AC1" s="939"/>
      <c r="AD1" s="939"/>
      <c r="AE1" s="939" t="s">
        <v>417</v>
      </c>
      <c r="AF1" s="939"/>
      <c r="AG1" s="939"/>
      <c r="AH1" s="939"/>
      <c r="AI1" s="939"/>
      <c r="AJ1" s="939"/>
      <c r="AK1" s="939"/>
      <c r="AL1" s="939"/>
      <c r="AM1" s="939"/>
      <c r="AN1" s="939"/>
      <c r="AO1" s="939"/>
      <c r="AP1" s="939"/>
      <c r="AQ1" s="939"/>
      <c r="AR1" s="939"/>
      <c r="AS1" s="939"/>
      <c r="AT1" s="939"/>
      <c r="AU1" s="939"/>
      <c r="AV1" s="939"/>
      <c r="AW1" s="939"/>
      <c r="AX1" s="939"/>
      <c r="AY1" s="921"/>
      <c r="AZ1" s="370"/>
      <c r="BA1" s="370"/>
      <c r="BB1" s="371"/>
      <c r="BC1" s="921" t="s">
        <v>395</v>
      </c>
      <c r="BD1" s="922"/>
      <c r="BE1" s="922"/>
      <c r="BF1" s="922"/>
      <c r="BG1" s="922"/>
      <c r="BH1" s="922"/>
      <c r="BI1" s="922"/>
      <c r="BJ1" s="922"/>
      <c r="BK1" s="922"/>
      <c r="BL1" s="923"/>
      <c r="BM1" s="939" t="s">
        <v>429</v>
      </c>
      <c r="BN1" s="939"/>
      <c r="BO1" s="939"/>
      <c r="BP1" s="939"/>
      <c r="BQ1" s="939"/>
      <c r="BR1" s="939"/>
      <c r="BS1" s="939" t="s">
        <v>316</v>
      </c>
      <c r="BT1" s="939"/>
      <c r="BU1" s="939"/>
      <c r="BV1" s="939"/>
      <c r="BW1" s="939"/>
      <c r="BX1" s="939" t="s">
        <v>317</v>
      </c>
      <c r="BY1" s="939"/>
      <c r="BZ1" s="939"/>
      <c r="CA1" s="939"/>
      <c r="CB1" s="939"/>
      <c r="CC1" s="939"/>
      <c r="CD1" s="939" t="s">
        <v>908</v>
      </c>
      <c r="CE1" s="939"/>
      <c r="CF1" s="939"/>
      <c r="CG1" s="939"/>
      <c r="CH1" s="939"/>
      <c r="CI1" s="939"/>
      <c r="CJ1" s="939"/>
      <c r="CK1" s="939"/>
      <c r="CL1" s="975" t="s">
        <v>866</v>
      </c>
      <c r="CM1" s="976"/>
      <c r="CN1" s="976"/>
      <c r="CO1" s="976"/>
      <c r="CP1" s="977"/>
      <c r="CQ1" s="939" t="s">
        <v>909</v>
      </c>
      <c r="CR1" s="939"/>
      <c r="CS1" s="939"/>
      <c r="CT1" s="939"/>
      <c r="CU1" s="939"/>
      <c r="CV1" s="939"/>
      <c r="CW1" s="939"/>
      <c r="CX1" s="939"/>
      <c r="CY1" s="939"/>
      <c r="CZ1" s="921" t="s">
        <v>910</v>
      </c>
      <c r="DA1" s="922"/>
      <c r="DB1" s="922"/>
      <c r="DC1" s="922"/>
      <c r="DD1" s="922"/>
      <c r="DE1" s="922"/>
      <c r="DF1" s="922"/>
      <c r="DG1" s="923"/>
      <c r="DH1" s="975" t="s">
        <v>879</v>
      </c>
      <c r="DI1" s="976"/>
      <c r="DJ1" s="976"/>
      <c r="DK1" s="976"/>
      <c r="DL1" s="976"/>
      <c r="DM1" s="976"/>
      <c r="DN1" s="977"/>
      <c r="DO1" s="921" t="s">
        <v>883</v>
      </c>
      <c r="DP1" s="922"/>
      <c r="DQ1" s="922"/>
      <c r="DR1" s="922"/>
      <c r="DS1" s="923"/>
      <c r="DT1" s="939" t="s">
        <v>911</v>
      </c>
      <c r="DU1" s="939"/>
      <c r="DV1" s="939"/>
      <c r="DW1" s="939"/>
      <c r="DX1" s="939"/>
      <c r="DY1" s="939"/>
      <c r="DZ1" s="939"/>
      <c r="EA1" s="939"/>
      <c r="EB1" s="939"/>
      <c r="EC1" s="939" t="s">
        <v>912</v>
      </c>
      <c r="ED1" s="939"/>
      <c r="EE1" s="939"/>
      <c r="EF1" s="939"/>
      <c r="EG1" s="939"/>
      <c r="EH1" s="939"/>
      <c r="EI1" s="939" t="s">
        <v>913</v>
      </c>
      <c r="EJ1" s="939"/>
      <c r="EK1" s="939"/>
      <c r="EL1" s="939"/>
      <c r="EM1" s="939"/>
      <c r="EN1" s="939"/>
      <c r="EO1" s="939"/>
      <c r="EP1" s="939"/>
      <c r="EQ1" s="939"/>
      <c r="ER1" s="939"/>
      <c r="ES1" s="939"/>
      <c r="ET1" s="939"/>
      <c r="EU1" s="939"/>
      <c r="EV1" s="939" t="s">
        <v>914</v>
      </c>
      <c r="EW1" s="939"/>
      <c r="EX1" s="939"/>
      <c r="EY1" s="939"/>
      <c r="EZ1" s="939"/>
      <c r="FA1" s="939" t="s">
        <v>915</v>
      </c>
      <c r="FB1" s="939"/>
      <c r="FC1" s="939"/>
      <c r="FD1" s="939"/>
      <c r="FE1" s="939"/>
      <c r="FF1" s="939"/>
      <c r="FG1" s="939" t="s">
        <v>916</v>
      </c>
      <c r="FH1" s="939"/>
      <c r="FI1" s="939"/>
      <c r="FJ1" s="939"/>
      <c r="FK1" s="939"/>
      <c r="FL1" s="939"/>
      <c r="FM1" s="939"/>
      <c r="FN1" s="939"/>
      <c r="FO1" s="939"/>
      <c r="FP1" s="939"/>
      <c r="FQ1" s="939"/>
      <c r="FR1" s="939"/>
      <c r="FS1" s="939"/>
      <c r="FT1" s="939"/>
      <c r="FU1" s="939"/>
      <c r="FV1" s="939"/>
      <c r="FW1" s="939"/>
      <c r="FX1" s="939"/>
      <c r="FY1" s="939" t="s">
        <v>917</v>
      </c>
      <c r="FZ1" s="939"/>
      <c r="GA1" s="939"/>
      <c r="GB1" s="939"/>
      <c r="GC1" s="939"/>
      <c r="GD1" s="939"/>
      <c r="GE1" s="921" t="s">
        <v>918</v>
      </c>
      <c r="GF1" s="922"/>
      <c r="GG1" s="922"/>
      <c r="GH1" s="922"/>
      <c r="GI1" s="922"/>
      <c r="GJ1" s="922"/>
      <c r="GK1" s="922"/>
      <c r="GL1" s="922"/>
      <c r="GM1" s="923"/>
      <c r="GN1" s="939" t="s">
        <v>885</v>
      </c>
      <c r="GO1" s="939"/>
      <c r="GP1" s="939"/>
      <c r="GQ1" s="939"/>
      <c r="GR1" s="939"/>
      <c r="GS1" s="939"/>
      <c r="GT1" s="939"/>
      <c r="GU1" s="939"/>
      <c r="GV1" s="939"/>
      <c r="GW1" s="939"/>
      <c r="GX1" s="939"/>
      <c r="GY1" s="939"/>
      <c r="GZ1" s="939"/>
      <c r="HA1" s="921" t="s">
        <v>919</v>
      </c>
      <c r="HB1" s="922"/>
      <c r="HC1" s="922"/>
      <c r="HD1" s="922"/>
      <c r="HE1" s="922"/>
      <c r="HF1" s="922"/>
      <c r="HG1" s="922"/>
      <c r="HH1" s="922"/>
      <c r="HI1" s="922"/>
      <c r="HJ1" s="922"/>
      <c r="HK1" s="922"/>
      <c r="HL1" s="922"/>
      <c r="HM1" s="922"/>
      <c r="HN1" s="922"/>
      <c r="HO1" s="922"/>
      <c r="HP1" s="922"/>
      <c r="HQ1" s="922"/>
      <c r="HR1" s="922"/>
      <c r="HS1" s="922"/>
      <c r="HT1" s="922"/>
      <c r="HU1" s="922"/>
      <c r="HV1" s="922"/>
      <c r="HW1" s="922"/>
      <c r="HX1" s="922"/>
      <c r="HY1" s="922"/>
      <c r="HZ1" s="922"/>
      <c r="IA1" s="922"/>
      <c r="IB1" s="922"/>
      <c r="IC1" s="922"/>
      <c r="ID1" s="922"/>
      <c r="IE1" s="922"/>
      <c r="IF1" s="922"/>
      <c r="IG1" s="922"/>
      <c r="IH1" s="922"/>
      <c r="II1" s="922"/>
      <c r="IJ1" s="922"/>
      <c r="IK1" s="922"/>
      <c r="IL1" s="922"/>
      <c r="IM1" s="922"/>
      <c r="IN1" s="922"/>
      <c r="IO1" s="922"/>
      <c r="IP1" s="922"/>
      <c r="IQ1" s="922"/>
      <c r="IR1" s="923"/>
      <c r="IS1" s="316" t="s">
        <v>920</v>
      </c>
    </row>
    <row r="2" spans="1:256" ht="12" customHeight="1" x14ac:dyDescent="0.15">
      <c r="A2" s="943"/>
      <c r="B2" s="943"/>
      <c r="C2" s="943"/>
      <c r="D2" s="925"/>
      <c r="E2" s="925"/>
      <c r="F2" s="947"/>
      <c r="G2" s="943"/>
      <c r="H2" s="943"/>
      <c r="I2" s="921" t="s">
        <v>343</v>
      </c>
      <c r="J2" s="923"/>
      <c r="K2" s="963" t="s">
        <v>315</v>
      </c>
      <c r="L2" s="964"/>
      <c r="M2" s="964"/>
      <c r="N2" s="964"/>
      <c r="O2" s="964"/>
      <c r="P2" s="964"/>
      <c r="Q2" s="964"/>
      <c r="R2" s="964"/>
      <c r="S2" s="964"/>
      <c r="T2" s="965"/>
      <c r="U2" s="939" t="s">
        <v>346</v>
      </c>
      <c r="V2" s="939"/>
      <c r="W2" s="939"/>
      <c r="X2" s="939"/>
      <c r="Y2" s="939"/>
      <c r="Z2" s="939"/>
      <c r="AA2" s="939"/>
      <c r="AB2" s="939"/>
      <c r="AC2" s="939"/>
      <c r="AD2" s="921"/>
      <c r="AE2" s="921" t="s">
        <v>396</v>
      </c>
      <c r="AF2" s="922"/>
      <c r="AG2" s="922"/>
      <c r="AH2" s="922"/>
      <c r="AI2" s="922"/>
      <c r="AJ2" s="922"/>
      <c r="AK2" s="922"/>
      <c r="AL2" s="922"/>
      <c r="AM2" s="922"/>
      <c r="AN2" s="922"/>
      <c r="AO2" s="922"/>
      <c r="AP2" s="922"/>
      <c r="AQ2" s="922"/>
      <c r="AR2" s="922"/>
      <c r="AS2" s="922"/>
      <c r="AT2" s="922"/>
      <c r="AU2" s="922"/>
      <c r="AV2" s="922"/>
      <c r="AW2" s="922"/>
      <c r="AX2" s="922"/>
      <c r="AY2" s="922"/>
      <c r="AZ2" s="922"/>
      <c r="BA2" s="922"/>
      <c r="BB2" s="923"/>
      <c r="BC2" s="921" t="s">
        <v>376</v>
      </c>
      <c r="BD2" s="922"/>
      <c r="BE2" s="922"/>
      <c r="BF2" s="922"/>
      <c r="BG2" s="922"/>
      <c r="BH2" s="922"/>
      <c r="BI2" s="922"/>
      <c r="BJ2" s="922"/>
      <c r="BK2" s="922"/>
      <c r="BL2" s="923"/>
      <c r="BM2" s="939" t="s">
        <v>427</v>
      </c>
      <c r="BN2" s="939"/>
      <c r="BO2" s="939"/>
      <c r="BP2" s="939"/>
      <c r="BQ2" s="939"/>
      <c r="BR2" s="939"/>
      <c r="BS2" s="939" t="s">
        <v>430</v>
      </c>
      <c r="BT2" s="939"/>
      <c r="BU2" s="939"/>
      <c r="BV2" s="939"/>
      <c r="BW2" s="939"/>
      <c r="BX2" s="939" t="s">
        <v>439</v>
      </c>
      <c r="BY2" s="939"/>
      <c r="BZ2" s="939"/>
      <c r="CA2" s="939"/>
      <c r="CB2" s="939"/>
      <c r="CC2" s="939"/>
      <c r="CD2" s="939" t="s">
        <v>450</v>
      </c>
      <c r="CE2" s="939"/>
      <c r="CF2" s="939"/>
      <c r="CG2" s="939"/>
      <c r="CH2" s="939"/>
      <c r="CI2" s="939"/>
      <c r="CJ2" s="939"/>
      <c r="CK2" s="939"/>
      <c r="CL2" s="975" t="s">
        <v>867</v>
      </c>
      <c r="CM2" s="976"/>
      <c r="CN2" s="976"/>
      <c r="CO2" s="976"/>
      <c r="CP2" s="977"/>
      <c r="CQ2" s="939" t="s">
        <v>461</v>
      </c>
      <c r="CR2" s="939"/>
      <c r="CS2" s="939"/>
      <c r="CT2" s="939"/>
      <c r="CU2" s="939"/>
      <c r="CV2" s="939"/>
      <c r="CW2" s="939"/>
      <c r="CX2" s="939"/>
      <c r="CY2" s="939"/>
      <c r="CZ2" s="939" t="s">
        <v>485</v>
      </c>
      <c r="DA2" s="939"/>
      <c r="DB2" s="939"/>
      <c r="DC2" s="939"/>
      <c r="DD2" s="939"/>
      <c r="DE2" s="939"/>
      <c r="DF2" s="939"/>
      <c r="DG2" s="939"/>
      <c r="DH2" s="984" t="s">
        <v>880</v>
      </c>
      <c r="DI2" s="985"/>
      <c r="DJ2" s="986" t="s">
        <v>881</v>
      </c>
      <c r="DK2" s="987"/>
      <c r="DL2" s="987"/>
      <c r="DM2" s="987"/>
      <c r="DN2" s="988"/>
      <c r="DO2" s="921" t="s">
        <v>884</v>
      </c>
      <c r="DP2" s="922"/>
      <c r="DQ2" s="922"/>
      <c r="DR2" s="922"/>
      <c r="DS2" s="923"/>
      <c r="DT2" s="939" t="s">
        <v>497</v>
      </c>
      <c r="DU2" s="939"/>
      <c r="DV2" s="939"/>
      <c r="DW2" s="939"/>
      <c r="DX2" s="939"/>
      <c r="DY2" s="939"/>
      <c r="DZ2" s="939"/>
      <c r="EA2" s="939"/>
      <c r="EB2" s="939"/>
      <c r="EC2" s="939" t="s">
        <v>517</v>
      </c>
      <c r="ED2" s="939"/>
      <c r="EE2" s="939"/>
      <c r="EF2" s="939"/>
      <c r="EG2" s="939"/>
      <c r="EH2" s="939"/>
      <c r="EI2" s="939" t="s">
        <v>304</v>
      </c>
      <c r="EJ2" s="939"/>
      <c r="EK2" s="939"/>
      <c r="EL2" s="939"/>
      <c r="EM2" s="939"/>
      <c r="EN2" s="939"/>
      <c r="EO2" s="939"/>
      <c r="EP2" s="939"/>
      <c r="EQ2" s="939"/>
      <c r="ER2" s="939"/>
      <c r="ES2" s="939"/>
      <c r="ET2" s="939"/>
      <c r="EU2" s="939"/>
      <c r="EV2" s="939" t="s">
        <v>541</v>
      </c>
      <c r="EW2" s="939"/>
      <c r="EX2" s="939"/>
      <c r="EY2" s="939"/>
      <c r="EZ2" s="939"/>
      <c r="FA2" s="939" t="s">
        <v>555</v>
      </c>
      <c r="FB2" s="939"/>
      <c r="FC2" s="939"/>
      <c r="FD2" s="939"/>
      <c r="FE2" s="939"/>
      <c r="FF2" s="939"/>
      <c r="FG2" s="939" t="s">
        <v>323</v>
      </c>
      <c r="FH2" s="939"/>
      <c r="FI2" s="939"/>
      <c r="FJ2" s="939"/>
      <c r="FK2" s="939"/>
      <c r="FL2" s="939"/>
      <c r="FM2" s="939"/>
      <c r="FN2" s="939"/>
      <c r="FO2" s="939"/>
      <c r="FP2" s="939"/>
      <c r="FQ2" s="939"/>
      <c r="FR2" s="939"/>
      <c r="FS2" s="939"/>
      <c r="FT2" s="939"/>
      <c r="FU2" s="939"/>
      <c r="FV2" s="939"/>
      <c r="FW2" s="939"/>
      <c r="FX2" s="939"/>
      <c r="FY2" s="939" t="s">
        <v>582</v>
      </c>
      <c r="FZ2" s="939"/>
      <c r="GA2" s="939"/>
      <c r="GB2" s="939"/>
      <c r="GC2" s="939"/>
      <c r="GD2" s="939"/>
      <c r="GE2" s="921" t="s">
        <v>597</v>
      </c>
      <c r="GF2" s="922"/>
      <c r="GG2" s="922"/>
      <c r="GH2" s="922"/>
      <c r="GI2" s="922"/>
      <c r="GJ2" s="922"/>
      <c r="GK2" s="922"/>
      <c r="GL2" s="922"/>
      <c r="GM2" s="923"/>
      <c r="GN2" s="939" t="s">
        <v>613</v>
      </c>
      <c r="GO2" s="939"/>
      <c r="GP2" s="939"/>
      <c r="GQ2" s="939"/>
      <c r="GR2" s="939"/>
      <c r="GS2" s="939"/>
      <c r="GT2" s="939"/>
      <c r="GU2" s="939"/>
      <c r="GV2" s="939"/>
      <c r="GW2" s="939"/>
      <c r="GX2" s="939"/>
      <c r="GY2" s="939"/>
      <c r="GZ2" s="939"/>
      <c r="HA2" s="933" t="s">
        <v>613</v>
      </c>
      <c r="HB2" s="934"/>
      <c r="HC2" s="934"/>
      <c r="HD2" s="934"/>
      <c r="HE2" s="934"/>
      <c r="HF2" s="934"/>
      <c r="HG2" s="934"/>
      <c r="HH2" s="934"/>
      <c r="HI2" s="934"/>
      <c r="HJ2" s="934"/>
      <c r="HK2" s="934"/>
      <c r="HL2" s="934"/>
      <c r="HM2" s="934"/>
      <c r="HN2" s="934"/>
      <c r="HO2" s="934"/>
      <c r="HP2" s="934"/>
      <c r="HQ2" s="934"/>
      <c r="HR2" s="934"/>
      <c r="HS2" s="934"/>
      <c r="HT2" s="934"/>
      <c r="HU2" s="934"/>
      <c r="HV2" s="934"/>
      <c r="HW2" s="934"/>
      <c r="HX2" s="934"/>
      <c r="HY2" s="934"/>
      <c r="HZ2" s="934"/>
      <c r="IA2" s="934"/>
      <c r="IB2" s="934"/>
      <c r="IC2" s="934"/>
      <c r="ID2" s="934"/>
      <c r="IE2" s="934"/>
      <c r="IF2" s="934"/>
      <c r="IG2" s="934"/>
      <c r="IH2" s="934"/>
      <c r="II2" s="935"/>
      <c r="IJ2" s="921" t="s">
        <v>672</v>
      </c>
      <c r="IK2" s="922"/>
      <c r="IL2" s="922"/>
      <c r="IM2" s="922"/>
      <c r="IN2" s="922"/>
      <c r="IO2" s="922"/>
      <c r="IP2" s="922"/>
      <c r="IQ2" s="922"/>
      <c r="IR2" s="923"/>
      <c r="IS2" s="316"/>
    </row>
    <row r="3" spans="1:256" ht="12" customHeight="1" x14ac:dyDescent="0.15">
      <c r="A3" s="943"/>
      <c r="B3" s="943"/>
      <c r="C3" s="943"/>
      <c r="D3" s="925"/>
      <c r="E3" s="925"/>
      <c r="F3" s="947"/>
      <c r="G3" s="943"/>
      <c r="H3" s="943"/>
      <c r="I3" s="943" t="s">
        <v>344</v>
      </c>
      <c r="J3" s="943" t="s">
        <v>345</v>
      </c>
      <c r="K3" s="943" t="s">
        <v>347</v>
      </c>
      <c r="L3" s="943"/>
      <c r="M3" s="943"/>
      <c r="N3" s="943"/>
      <c r="O3" s="943"/>
      <c r="P3" s="943" t="s">
        <v>348</v>
      </c>
      <c r="Q3" s="943"/>
      <c r="R3" s="943"/>
      <c r="S3" s="943"/>
      <c r="T3" s="943"/>
      <c r="U3" s="943" t="s">
        <v>347</v>
      </c>
      <c r="V3" s="943"/>
      <c r="W3" s="943"/>
      <c r="X3" s="943"/>
      <c r="Y3" s="943"/>
      <c r="Z3" s="943" t="s">
        <v>348</v>
      </c>
      <c r="AA3" s="943"/>
      <c r="AB3" s="943"/>
      <c r="AC3" s="943"/>
      <c r="AD3" s="943"/>
      <c r="AE3" s="921" t="s">
        <v>397</v>
      </c>
      <c r="AF3" s="922"/>
      <c r="AG3" s="922"/>
      <c r="AH3" s="922"/>
      <c r="AI3" s="922"/>
      <c r="AJ3" s="922"/>
      <c r="AK3" s="922"/>
      <c r="AL3" s="922"/>
      <c r="AM3" s="922"/>
      <c r="AN3" s="922"/>
      <c r="AO3" s="922"/>
      <c r="AP3" s="923"/>
      <c r="AQ3" s="921" t="s">
        <v>398</v>
      </c>
      <c r="AR3" s="922"/>
      <c r="AS3" s="922"/>
      <c r="AT3" s="922"/>
      <c r="AU3" s="922"/>
      <c r="AV3" s="922"/>
      <c r="AW3" s="922"/>
      <c r="AX3" s="922"/>
      <c r="AY3" s="922"/>
      <c r="AZ3" s="922"/>
      <c r="BA3" s="922"/>
      <c r="BB3" s="923"/>
      <c r="BC3" s="918" t="s">
        <v>377</v>
      </c>
      <c r="BD3" s="918" t="s">
        <v>378</v>
      </c>
      <c r="BE3" s="918" t="s">
        <v>379</v>
      </c>
      <c r="BF3" s="918" t="s">
        <v>380</v>
      </c>
      <c r="BG3" s="918" t="s">
        <v>381</v>
      </c>
      <c r="BH3" s="918" t="s">
        <v>382</v>
      </c>
      <c r="BI3" s="924" t="s">
        <v>383</v>
      </c>
      <c r="BJ3" s="927" t="s">
        <v>353</v>
      </c>
      <c r="BK3" s="5"/>
      <c r="BL3" s="918" t="s">
        <v>384</v>
      </c>
      <c r="BM3" s="928" t="s">
        <v>418</v>
      </c>
      <c r="BN3" s="70"/>
      <c r="BO3" s="70"/>
      <c r="BP3" s="70"/>
      <c r="BQ3" s="71"/>
      <c r="BR3" s="943" t="s">
        <v>419</v>
      </c>
      <c r="BS3" s="971" t="s">
        <v>431</v>
      </c>
      <c r="BT3" s="360"/>
      <c r="BU3" s="958" t="s">
        <v>353</v>
      </c>
      <c r="BV3" s="358"/>
      <c r="BW3" s="943" t="s">
        <v>432</v>
      </c>
      <c r="BX3" s="947" t="s">
        <v>440</v>
      </c>
      <c r="BY3" s="947" t="s">
        <v>441</v>
      </c>
      <c r="BZ3" s="947" t="s">
        <v>442</v>
      </c>
      <c r="CA3" s="947" t="s">
        <v>443</v>
      </c>
      <c r="CB3" s="936" t="s">
        <v>353</v>
      </c>
      <c r="CC3" s="360"/>
      <c r="CD3" s="959" t="s">
        <v>460</v>
      </c>
      <c r="CE3" s="960"/>
      <c r="CF3" s="960"/>
      <c r="CG3" s="960"/>
      <c r="CH3" s="974" t="s">
        <v>451</v>
      </c>
      <c r="CI3" s="974"/>
      <c r="CJ3" s="974"/>
      <c r="CK3" s="974"/>
      <c r="CL3" s="978" t="s">
        <v>868</v>
      </c>
      <c r="CM3" s="981" t="s">
        <v>869</v>
      </c>
      <c r="CN3" s="982"/>
      <c r="CO3" s="982"/>
      <c r="CP3" s="983"/>
      <c r="CQ3" s="927" t="s">
        <v>462</v>
      </c>
      <c r="CR3" s="72"/>
      <c r="CS3" s="5"/>
      <c r="CT3" s="927" t="s">
        <v>463</v>
      </c>
      <c r="CU3" s="72"/>
      <c r="CV3" s="5"/>
      <c r="CW3" s="927" t="s">
        <v>353</v>
      </c>
      <c r="CX3" s="5"/>
      <c r="CY3" s="918" t="s">
        <v>464</v>
      </c>
      <c r="CZ3" s="927" t="s">
        <v>462</v>
      </c>
      <c r="DA3" s="72"/>
      <c r="DB3" s="5"/>
      <c r="DC3" s="927" t="s">
        <v>463</v>
      </c>
      <c r="DD3" s="69"/>
      <c r="DE3" s="927" t="s">
        <v>353</v>
      </c>
      <c r="DF3" s="5"/>
      <c r="DG3" s="943" t="s">
        <v>478</v>
      </c>
      <c r="DH3" s="989" t="s">
        <v>418</v>
      </c>
      <c r="DI3" s="989" t="s">
        <v>419</v>
      </c>
      <c r="DJ3" s="992" t="s">
        <v>418</v>
      </c>
      <c r="DK3" s="995"/>
      <c r="DL3" s="995"/>
      <c r="DM3" s="996"/>
      <c r="DN3" s="989" t="s">
        <v>419</v>
      </c>
      <c r="DO3" s="958" t="s">
        <v>418</v>
      </c>
      <c r="DP3" s="956"/>
      <c r="DQ3" s="956"/>
      <c r="DR3" s="957"/>
      <c r="DS3" s="943" t="s">
        <v>419</v>
      </c>
      <c r="DT3" s="927" t="s">
        <v>462</v>
      </c>
      <c r="DU3" s="359"/>
      <c r="DV3" s="360"/>
      <c r="DW3" s="927" t="s">
        <v>463</v>
      </c>
      <c r="DX3" s="359"/>
      <c r="DY3" s="360"/>
      <c r="DZ3" s="927" t="s">
        <v>353</v>
      </c>
      <c r="EA3" s="360"/>
      <c r="EB3" s="918" t="s">
        <v>464</v>
      </c>
      <c r="EC3" s="927" t="s">
        <v>418</v>
      </c>
      <c r="ED3" s="359"/>
      <c r="EE3" s="359"/>
      <c r="EF3" s="359"/>
      <c r="EG3" s="359"/>
      <c r="EH3" s="943" t="s">
        <v>419</v>
      </c>
      <c r="EI3" s="939" t="s">
        <v>537</v>
      </c>
      <c r="EJ3" s="939"/>
      <c r="EK3" s="939"/>
      <c r="EL3" s="939"/>
      <c r="EM3" s="939" t="s">
        <v>518</v>
      </c>
      <c r="EN3" s="939"/>
      <c r="EO3" s="939"/>
      <c r="EP3" s="939"/>
      <c r="EQ3" s="939"/>
      <c r="ER3" s="939"/>
      <c r="ES3" s="939"/>
      <c r="ET3" s="939"/>
      <c r="EU3" s="939"/>
      <c r="EV3" s="948" t="s">
        <v>542</v>
      </c>
      <c r="EW3" s="948"/>
      <c r="EX3" s="948" t="s">
        <v>543</v>
      </c>
      <c r="EY3" s="948"/>
      <c r="EZ3" s="949" t="s">
        <v>544</v>
      </c>
      <c r="FA3" s="939" t="s">
        <v>546</v>
      </c>
      <c r="FB3" s="939"/>
      <c r="FC3" s="939" t="s">
        <v>547</v>
      </c>
      <c r="FD3" s="939"/>
      <c r="FE3" s="939" t="s">
        <v>548</v>
      </c>
      <c r="FF3" s="939"/>
      <c r="FG3" s="939" t="s">
        <v>556</v>
      </c>
      <c r="FH3" s="939"/>
      <c r="FI3" s="939"/>
      <c r="FJ3" s="939"/>
      <c r="FK3" s="939"/>
      <c r="FL3" s="939"/>
      <c r="FM3" s="939"/>
      <c r="FN3" s="939"/>
      <c r="FO3" s="939" t="s">
        <v>557</v>
      </c>
      <c r="FP3" s="939"/>
      <c r="FQ3" s="939"/>
      <c r="FR3" s="939"/>
      <c r="FS3" s="939"/>
      <c r="FT3" s="939"/>
      <c r="FU3" s="939"/>
      <c r="FV3" s="939"/>
      <c r="FW3" s="939"/>
      <c r="FX3" s="939"/>
      <c r="FY3" s="927" t="s">
        <v>538</v>
      </c>
      <c r="FZ3" s="68"/>
      <c r="GA3" s="5"/>
      <c r="GB3" s="927" t="s">
        <v>419</v>
      </c>
      <c r="GC3" s="939" t="s">
        <v>583</v>
      </c>
      <c r="GD3" s="939"/>
      <c r="GE3" s="918" t="s">
        <v>598</v>
      </c>
      <c r="GF3" s="918" t="s">
        <v>599</v>
      </c>
      <c r="GG3" s="918" t="s">
        <v>600</v>
      </c>
      <c r="GH3" s="918" t="s">
        <v>351</v>
      </c>
      <c r="GI3" s="918" t="s">
        <v>601</v>
      </c>
      <c r="GJ3" s="918" t="s">
        <v>602</v>
      </c>
      <c r="GK3" s="918" t="s">
        <v>603</v>
      </c>
      <c r="GL3" s="927" t="s">
        <v>353</v>
      </c>
      <c r="GM3" s="66"/>
      <c r="GN3" s="958" t="s">
        <v>886</v>
      </c>
      <c r="GO3" s="966"/>
      <c r="GP3" s="967"/>
      <c r="GQ3" s="920" t="s">
        <v>887</v>
      </c>
      <c r="GR3" s="920" t="s">
        <v>888</v>
      </c>
      <c r="GS3" s="920" t="s">
        <v>889</v>
      </c>
      <c r="GT3" s="958" t="s">
        <v>890</v>
      </c>
      <c r="GU3" s="368"/>
      <c r="GV3" s="927" t="s">
        <v>891</v>
      </c>
      <c r="GW3" s="369"/>
      <c r="GX3" s="918" t="s">
        <v>619</v>
      </c>
      <c r="GY3" s="943" t="s">
        <v>614</v>
      </c>
      <c r="GZ3" s="947" t="s">
        <v>669</v>
      </c>
      <c r="HA3" s="936" t="s">
        <v>630</v>
      </c>
      <c r="HB3" s="937"/>
      <c r="HC3" s="937"/>
      <c r="HD3" s="937"/>
      <c r="HE3" s="938"/>
      <c r="HF3" s="936" t="s">
        <v>631</v>
      </c>
      <c r="HG3" s="937"/>
      <c r="HH3" s="937"/>
      <c r="HI3" s="937"/>
      <c r="HJ3" s="938"/>
      <c r="HK3" s="936" t="s">
        <v>642</v>
      </c>
      <c r="HL3" s="937"/>
      <c r="HM3" s="937"/>
      <c r="HN3" s="937"/>
      <c r="HO3" s="938"/>
      <c r="HP3" s="936" t="s">
        <v>353</v>
      </c>
      <c r="HQ3" s="937"/>
      <c r="HR3" s="937"/>
      <c r="HS3" s="937"/>
      <c r="HT3" s="938"/>
      <c r="HU3" s="936" t="s">
        <v>670</v>
      </c>
      <c r="HV3" s="937"/>
      <c r="HW3" s="937"/>
      <c r="HX3" s="937"/>
      <c r="HY3" s="938"/>
      <c r="HZ3" s="936" t="s">
        <v>614</v>
      </c>
      <c r="IA3" s="937"/>
      <c r="IB3" s="937"/>
      <c r="IC3" s="937"/>
      <c r="ID3" s="938"/>
      <c r="IE3" s="936" t="s">
        <v>669</v>
      </c>
      <c r="IF3" s="937"/>
      <c r="IG3" s="937"/>
      <c r="IH3" s="937"/>
      <c r="II3" s="938"/>
      <c r="IJ3" s="947" t="s">
        <v>630</v>
      </c>
      <c r="IK3" s="947"/>
      <c r="IL3" s="947" t="s">
        <v>632</v>
      </c>
      <c r="IM3" s="947"/>
      <c r="IN3" s="947" t="s">
        <v>663</v>
      </c>
      <c r="IO3" s="947"/>
      <c r="IP3" s="947" t="s">
        <v>353</v>
      </c>
      <c r="IQ3" s="936"/>
      <c r="IR3" s="924" t="s">
        <v>619</v>
      </c>
    </row>
    <row r="4" spans="1:256" ht="12" customHeight="1" x14ac:dyDescent="0.15">
      <c r="A4" s="943"/>
      <c r="B4" s="943"/>
      <c r="C4" s="943"/>
      <c r="D4" s="925"/>
      <c r="E4" s="925"/>
      <c r="F4" s="947"/>
      <c r="G4" s="943"/>
      <c r="H4" s="943"/>
      <c r="I4" s="943"/>
      <c r="J4" s="943"/>
      <c r="K4" s="943" t="s">
        <v>349</v>
      </c>
      <c r="L4" s="943" t="s">
        <v>350</v>
      </c>
      <c r="M4" s="943" t="s">
        <v>351</v>
      </c>
      <c r="N4" s="943" t="s">
        <v>352</v>
      </c>
      <c r="O4" s="943" t="s">
        <v>353</v>
      </c>
      <c r="P4" s="943" t="s">
        <v>349</v>
      </c>
      <c r="Q4" s="943" t="s">
        <v>350</v>
      </c>
      <c r="R4" s="943" t="s">
        <v>351</v>
      </c>
      <c r="S4" s="943" t="s">
        <v>352</v>
      </c>
      <c r="T4" s="943" t="s">
        <v>353</v>
      </c>
      <c r="U4" s="943" t="s">
        <v>349</v>
      </c>
      <c r="V4" s="943" t="s">
        <v>350</v>
      </c>
      <c r="W4" s="943" t="s">
        <v>351</v>
      </c>
      <c r="X4" s="943" t="s">
        <v>352</v>
      </c>
      <c r="Y4" s="943" t="s">
        <v>353</v>
      </c>
      <c r="Z4" s="943" t="s">
        <v>349</v>
      </c>
      <c r="AA4" s="943" t="s">
        <v>350</v>
      </c>
      <c r="AB4" s="943" t="s">
        <v>351</v>
      </c>
      <c r="AC4" s="943" t="s">
        <v>352</v>
      </c>
      <c r="AD4" s="943" t="s">
        <v>353</v>
      </c>
      <c r="AE4" s="958" t="s">
        <v>399</v>
      </c>
      <c r="AF4" s="966"/>
      <c r="AG4" s="966"/>
      <c r="AH4" s="967"/>
      <c r="AI4" s="927" t="s">
        <v>400</v>
      </c>
      <c r="AJ4" s="968"/>
      <c r="AK4" s="968"/>
      <c r="AL4" s="950"/>
      <c r="AM4" s="943" t="s">
        <v>401</v>
      </c>
      <c r="AN4" s="943"/>
      <c r="AO4" s="943"/>
      <c r="AP4" s="943"/>
      <c r="AQ4" s="927" t="s">
        <v>399</v>
      </c>
      <c r="AR4" s="968"/>
      <c r="AS4" s="968"/>
      <c r="AT4" s="950"/>
      <c r="AU4" s="927" t="s">
        <v>400</v>
      </c>
      <c r="AV4" s="968"/>
      <c r="AW4" s="968"/>
      <c r="AX4" s="950"/>
      <c r="AY4" s="947" t="s">
        <v>401</v>
      </c>
      <c r="AZ4" s="947"/>
      <c r="BA4" s="947"/>
      <c r="BB4" s="947"/>
      <c r="BC4" s="919"/>
      <c r="BD4" s="919"/>
      <c r="BE4" s="919"/>
      <c r="BF4" s="919"/>
      <c r="BG4" s="919"/>
      <c r="BH4" s="919"/>
      <c r="BI4" s="925"/>
      <c r="BJ4" s="928"/>
      <c r="BK4" s="924" t="s">
        <v>385</v>
      </c>
      <c r="BL4" s="919"/>
      <c r="BM4" s="928"/>
      <c r="BN4" s="943" t="s">
        <v>420</v>
      </c>
      <c r="BO4" s="943" t="s">
        <v>421</v>
      </c>
      <c r="BP4" s="927" t="s">
        <v>353</v>
      </c>
      <c r="BQ4" s="5"/>
      <c r="BR4" s="943"/>
      <c r="BS4" s="972"/>
      <c r="BT4" s="943" t="s">
        <v>433</v>
      </c>
      <c r="BU4" s="943"/>
      <c r="BV4" s="924" t="s">
        <v>385</v>
      </c>
      <c r="BW4" s="943"/>
      <c r="BX4" s="947"/>
      <c r="BY4" s="947"/>
      <c r="BZ4" s="947"/>
      <c r="CA4" s="947"/>
      <c r="CB4" s="947"/>
      <c r="CC4" s="962" t="s">
        <v>385</v>
      </c>
      <c r="CD4" s="971" t="s">
        <v>456</v>
      </c>
      <c r="CE4" s="971" t="s">
        <v>457</v>
      </c>
      <c r="CF4" s="971" t="s">
        <v>458</v>
      </c>
      <c r="CG4" s="971" t="s">
        <v>459</v>
      </c>
      <c r="CH4" s="947" t="s">
        <v>452</v>
      </c>
      <c r="CI4" s="947" t="s">
        <v>453</v>
      </c>
      <c r="CJ4" s="947" t="s">
        <v>454</v>
      </c>
      <c r="CK4" s="947" t="s">
        <v>455</v>
      </c>
      <c r="CL4" s="979"/>
      <c r="CM4" s="931" t="s">
        <v>870</v>
      </c>
      <c r="CN4" s="931" t="s">
        <v>871</v>
      </c>
      <c r="CO4" s="931" t="s">
        <v>872</v>
      </c>
      <c r="CP4" s="931" t="s">
        <v>353</v>
      </c>
      <c r="CQ4" s="928"/>
      <c r="CR4" s="943" t="s">
        <v>465</v>
      </c>
      <c r="CS4" s="943" t="s">
        <v>466</v>
      </c>
      <c r="CT4" s="928"/>
      <c r="CU4" s="943" t="s">
        <v>467</v>
      </c>
      <c r="CV4" s="943" t="s">
        <v>468</v>
      </c>
      <c r="CW4" s="928"/>
      <c r="CX4" s="953" t="s">
        <v>385</v>
      </c>
      <c r="CY4" s="919"/>
      <c r="CZ4" s="928"/>
      <c r="DA4" s="943" t="s">
        <v>465</v>
      </c>
      <c r="DB4" s="943" t="s">
        <v>466</v>
      </c>
      <c r="DC4" s="919"/>
      <c r="DD4" s="918" t="s">
        <v>486</v>
      </c>
      <c r="DE4" s="928"/>
      <c r="DF4" s="962" t="s">
        <v>487</v>
      </c>
      <c r="DG4" s="943"/>
      <c r="DH4" s="990"/>
      <c r="DI4" s="990"/>
      <c r="DJ4" s="993"/>
      <c r="DK4" s="997" t="s">
        <v>882</v>
      </c>
      <c r="DL4" s="995"/>
      <c r="DM4" s="996"/>
      <c r="DN4" s="990"/>
      <c r="DO4" s="958"/>
      <c r="DP4" s="959" t="s">
        <v>488</v>
      </c>
      <c r="DQ4" s="960"/>
      <c r="DR4" s="961"/>
      <c r="DS4" s="943"/>
      <c r="DT4" s="928"/>
      <c r="DU4" s="927" t="s">
        <v>465</v>
      </c>
      <c r="DV4" s="950" t="s">
        <v>466</v>
      </c>
      <c r="DW4" s="928"/>
      <c r="DX4" s="953" t="s">
        <v>467</v>
      </c>
      <c r="DY4" s="953" t="s">
        <v>506</v>
      </c>
      <c r="DZ4" s="928"/>
      <c r="EA4" s="924" t="s">
        <v>385</v>
      </c>
      <c r="EB4" s="919"/>
      <c r="EC4" s="928"/>
      <c r="ED4" s="943" t="s">
        <v>507</v>
      </c>
      <c r="EE4" s="943" t="s">
        <v>508</v>
      </c>
      <c r="EF4" s="943" t="s">
        <v>509</v>
      </c>
      <c r="EG4" s="943" t="s">
        <v>510</v>
      </c>
      <c r="EH4" s="943"/>
      <c r="EI4" s="928" t="s">
        <v>418</v>
      </c>
      <c r="EJ4" s="70"/>
      <c r="EK4" s="71"/>
      <c r="EL4" s="920" t="s">
        <v>419</v>
      </c>
      <c r="EM4" s="920" t="s">
        <v>538</v>
      </c>
      <c r="EN4" s="920" t="s">
        <v>519</v>
      </c>
      <c r="EO4" s="920" t="s">
        <v>520</v>
      </c>
      <c r="EP4" s="920" t="s">
        <v>521</v>
      </c>
      <c r="EQ4" s="920" t="s">
        <v>522</v>
      </c>
      <c r="ER4" s="920" t="s">
        <v>523</v>
      </c>
      <c r="ES4" s="928" t="s">
        <v>353</v>
      </c>
      <c r="ET4" s="71"/>
      <c r="EU4" s="943" t="s">
        <v>419</v>
      </c>
      <c r="EV4" s="943" t="s">
        <v>418</v>
      </c>
      <c r="EW4" s="943" t="s">
        <v>419</v>
      </c>
      <c r="EX4" s="943" t="s">
        <v>418</v>
      </c>
      <c r="EY4" s="943" t="s">
        <v>419</v>
      </c>
      <c r="EZ4" s="949"/>
      <c r="FA4" s="927" t="s">
        <v>418</v>
      </c>
      <c r="FB4" s="943" t="s">
        <v>419</v>
      </c>
      <c r="FC4" s="927" t="s">
        <v>418</v>
      </c>
      <c r="FD4" s="943" t="s">
        <v>419</v>
      </c>
      <c r="FE4" s="927" t="s">
        <v>418</v>
      </c>
      <c r="FF4" s="943" t="s">
        <v>419</v>
      </c>
      <c r="FG4" s="943" t="s">
        <v>558</v>
      </c>
      <c r="FH4" s="943"/>
      <c r="FI4" s="943" t="s">
        <v>559</v>
      </c>
      <c r="FJ4" s="943"/>
      <c r="FK4" s="943" t="s">
        <v>560</v>
      </c>
      <c r="FL4" s="943"/>
      <c r="FM4" s="943" t="s">
        <v>561</v>
      </c>
      <c r="FN4" s="943"/>
      <c r="FO4" s="943" t="s">
        <v>557</v>
      </c>
      <c r="FP4" s="943"/>
      <c r="FQ4" s="943"/>
      <c r="FR4" s="943"/>
      <c r="FS4" s="943" t="s">
        <v>581</v>
      </c>
      <c r="FT4" s="943"/>
      <c r="FU4" s="943" t="s">
        <v>562</v>
      </c>
      <c r="FV4" s="943"/>
      <c r="FW4" s="943" t="s">
        <v>563</v>
      </c>
      <c r="FX4" s="943"/>
      <c r="FY4" s="928"/>
      <c r="FZ4" s="943" t="s">
        <v>586</v>
      </c>
      <c r="GA4" s="918" t="s">
        <v>587</v>
      </c>
      <c r="GB4" s="928"/>
      <c r="GC4" s="943" t="s">
        <v>418</v>
      </c>
      <c r="GD4" s="943" t="s">
        <v>419</v>
      </c>
      <c r="GE4" s="919"/>
      <c r="GF4" s="919"/>
      <c r="GG4" s="919"/>
      <c r="GH4" s="919"/>
      <c r="GI4" s="919"/>
      <c r="GJ4" s="919"/>
      <c r="GK4" s="919"/>
      <c r="GL4" s="928"/>
      <c r="GM4" s="940" t="s">
        <v>385</v>
      </c>
      <c r="GN4" s="943" t="s">
        <v>892</v>
      </c>
      <c r="GO4" s="943" t="s">
        <v>893</v>
      </c>
      <c r="GP4" s="958" t="s">
        <v>894</v>
      </c>
      <c r="GQ4" s="943"/>
      <c r="GR4" s="943"/>
      <c r="GS4" s="943"/>
      <c r="GT4" s="943"/>
      <c r="GU4" s="962" t="s">
        <v>385</v>
      </c>
      <c r="GV4" s="928"/>
      <c r="GW4" s="962" t="s">
        <v>385</v>
      </c>
      <c r="GX4" s="919"/>
      <c r="GY4" s="943"/>
      <c r="GZ4" s="947"/>
      <c r="HA4" s="924" t="s">
        <v>615</v>
      </c>
      <c r="HB4" s="924" t="s">
        <v>616</v>
      </c>
      <c r="HC4" s="924" t="s">
        <v>617</v>
      </c>
      <c r="HD4" s="930" t="s">
        <v>618</v>
      </c>
      <c r="HE4" s="918" t="s">
        <v>619</v>
      </c>
      <c r="HF4" s="924" t="s">
        <v>615</v>
      </c>
      <c r="HG4" s="924" t="s">
        <v>616</v>
      </c>
      <c r="HH4" s="924" t="s">
        <v>617</v>
      </c>
      <c r="HI4" s="930" t="s">
        <v>618</v>
      </c>
      <c r="HJ4" s="918" t="s">
        <v>619</v>
      </c>
      <c r="HK4" s="924" t="s">
        <v>615</v>
      </c>
      <c r="HL4" s="924" t="s">
        <v>616</v>
      </c>
      <c r="HM4" s="924" t="s">
        <v>617</v>
      </c>
      <c r="HN4" s="930" t="s">
        <v>618</v>
      </c>
      <c r="HO4" s="918" t="s">
        <v>619</v>
      </c>
      <c r="HP4" s="924" t="s">
        <v>615</v>
      </c>
      <c r="HQ4" s="924" t="s">
        <v>616</v>
      </c>
      <c r="HR4" s="924" t="s">
        <v>617</v>
      </c>
      <c r="HS4" s="930" t="s">
        <v>618</v>
      </c>
      <c r="HT4" s="918" t="s">
        <v>619</v>
      </c>
      <c r="HU4" s="924" t="s">
        <v>615</v>
      </c>
      <c r="HV4" s="924" t="s">
        <v>616</v>
      </c>
      <c r="HW4" s="924" t="s">
        <v>617</v>
      </c>
      <c r="HX4" s="930" t="s">
        <v>618</v>
      </c>
      <c r="HY4" s="924" t="s">
        <v>619</v>
      </c>
      <c r="HZ4" s="924" t="s">
        <v>615</v>
      </c>
      <c r="IA4" s="924" t="s">
        <v>616</v>
      </c>
      <c r="IB4" s="924" t="s">
        <v>617</v>
      </c>
      <c r="IC4" s="930" t="s">
        <v>618</v>
      </c>
      <c r="ID4" s="924" t="s">
        <v>619</v>
      </c>
      <c r="IE4" s="924" t="s">
        <v>615</v>
      </c>
      <c r="IF4" s="924" t="s">
        <v>616</v>
      </c>
      <c r="IG4" s="924" t="s">
        <v>617</v>
      </c>
      <c r="IH4" s="930" t="s">
        <v>618</v>
      </c>
      <c r="II4" s="971" t="s">
        <v>619</v>
      </c>
      <c r="IJ4" s="970" t="s">
        <v>673</v>
      </c>
      <c r="IK4" s="970" t="s">
        <v>674</v>
      </c>
      <c r="IL4" s="970" t="s">
        <v>673</v>
      </c>
      <c r="IM4" s="970" t="s">
        <v>674</v>
      </c>
      <c r="IN4" s="970" t="s">
        <v>673</v>
      </c>
      <c r="IO4" s="970" t="s">
        <v>674</v>
      </c>
      <c r="IP4" s="970" t="s">
        <v>673</v>
      </c>
      <c r="IQ4" s="970" t="s">
        <v>674</v>
      </c>
      <c r="IR4" s="925"/>
      <c r="IS4" s="1"/>
      <c r="IT4" s="1"/>
      <c r="IU4" s="1"/>
      <c r="IV4" s="1"/>
    </row>
    <row r="5" spans="1:256" ht="12" customHeight="1" x14ac:dyDescent="0.15">
      <c r="A5" s="943"/>
      <c r="B5" s="943"/>
      <c r="C5" s="943"/>
      <c r="D5" s="925"/>
      <c r="E5" s="925"/>
      <c r="F5" s="947"/>
      <c r="G5" s="943"/>
      <c r="H5" s="943"/>
      <c r="I5" s="943"/>
      <c r="J5" s="943"/>
      <c r="K5" s="943"/>
      <c r="L5" s="943"/>
      <c r="M5" s="943"/>
      <c r="N5" s="943"/>
      <c r="O5" s="943"/>
      <c r="P5" s="943" t="s">
        <v>354</v>
      </c>
      <c r="Q5" s="943"/>
      <c r="R5" s="943"/>
      <c r="S5" s="943"/>
      <c r="T5" s="943"/>
      <c r="U5" s="943" t="s">
        <v>354</v>
      </c>
      <c r="V5" s="943"/>
      <c r="W5" s="943"/>
      <c r="X5" s="943"/>
      <c r="Y5" s="943"/>
      <c r="Z5" s="943" t="s">
        <v>354</v>
      </c>
      <c r="AA5" s="943"/>
      <c r="AB5" s="943"/>
      <c r="AC5" s="943"/>
      <c r="AD5" s="943"/>
      <c r="AE5" s="943" t="s">
        <v>402</v>
      </c>
      <c r="AF5" s="943" t="s">
        <v>403</v>
      </c>
      <c r="AG5" s="943" t="s">
        <v>404</v>
      </c>
      <c r="AH5" s="969" t="s">
        <v>405</v>
      </c>
      <c r="AI5" s="943" t="s">
        <v>402</v>
      </c>
      <c r="AJ5" s="943" t="s">
        <v>403</v>
      </c>
      <c r="AK5" s="943" t="s">
        <v>404</v>
      </c>
      <c r="AL5" s="969" t="s">
        <v>405</v>
      </c>
      <c r="AM5" s="943" t="s">
        <v>402</v>
      </c>
      <c r="AN5" s="943" t="s">
        <v>403</v>
      </c>
      <c r="AO5" s="943" t="s">
        <v>404</v>
      </c>
      <c r="AP5" s="969" t="s">
        <v>405</v>
      </c>
      <c r="AQ5" s="943" t="s">
        <v>402</v>
      </c>
      <c r="AR5" s="943" t="s">
        <v>406</v>
      </c>
      <c r="AS5" s="943" t="s">
        <v>404</v>
      </c>
      <c r="AT5" s="969" t="s">
        <v>405</v>
      </c>
      <c r="AU5" s="943" t="s">
        <v>402</v>
      </c>
      <c r="AV5" s="943" t="s">
        <v>403</v>
      </c>
      <c r="AW5" s="943" t="s">
        <v>404</v>
      </c>
      <c r="AX5" s="969" t="s">
        <v>405</v>
      </c>
      <c r="AY5" s="943" t="s">
        <v>402</v>
      </c>
      <c r="AZ5" s="943" t="s">
        <v>403</v>
      </c>
      <c r="BA5" s="943" t="s">
        <v>404</v>
      </c>
      <c r="BB5" s="969" t="s">
        <v>405</v>
      </c>
      <c r="BC5" s="919"/>
      <c r="BD5" s="919"/>
      <c r="BE5" s="919"/>
      <c r="BF5" s="919"/>
      <c r="BG5" s="919"/>
      <c r="BH5" s="919"/>
      <c r="BI5" s="925"/>
      <c r="BJ5" s="928"/>
      <c r="BK5" s="925"/>
      <c r="BL5" s="919"/>
      <c r="BM5" s="928"/>
      <c r="BN5" s="943"/>
      <c r="BO5" s="943"/>
      <c r="BP5" s="928"/>
      <c r="BQ5" s="962" t="s">
        <v>385</v>
      </c>
      <c r="BR5" s="943"/>
      <c r="BS5" s="972"/>
      <c r="BT5" s="943"/>
      <c r="BU5" s="943"/>
      <c r="BV5" s="925"/>
      <c r="BW5" s="943"/>
      <c r="BX5" s="947"/>
      <c r="BY5" s="947"/>
      <c r="BZ5" s="947"/>
      <c r="CA5" s="947"/>
      <c r="CB5" s="947"/>
      <c r="CC5" s="962"/>
      <c r="CD5" s="972"/>
      <c r="CE5" s="972"/>
      <c r="CF5" s="972"/>
      <c r="CG5" s="972"/>
      <c r="CH5" s="947"/>
      <c r="CI5" s="947"/>
      <c r="CJ5" s="947"/>
      <c r="CK5" s="947"/>
      <c r="CL5" s="979"/>
      <c r="CM5" s="931"/>
      <c r="CN5" s="931"/>
      <c r="CO5" s="931"/>
      <c r="CP5" s="931"/>
      <c r="CQ5" s="928"/>
      <c r="CR5" s="943"/>
      <c r="CS5" s="943"/>
      <c r="CT5" s="928"/>
      <c r="CU5" s="943"/>
      <c r="CV5" s="943"/>
      <c r="CW5" s="928"/>
      <c r="CX5" s="954"/>
      <c r="CY5" s="919"/>
      <c r="CZ5" s="928"/>
      <c r="DA5" s="943"/>
      <c r="DB5" s="943"/>
      <c r="DC5" s="919"/>
      <c r="DD5" s="919"/>
      <c r="DE5" s="928"/>
      <c r="DF5" s="962"/>
      <c r="DG5" s="943"/>
      <c r="DH5" s="990"/>
      <c r="DI5" s="990"/>
      <c r="DJ5" s="993"/>
      <c r="DK5" s="998" t="s">
        <v>489</v>
      </c>
      <c r="DL5" s="998" t="s">
        <v>490</v>
      </c>
      <c r="DM5" s="998" t="s">
        <v>491</v>
      </c>
      <c r="DN5" s="990"/>
      <c r="DO5" s="958"/>
      <c r="DP5" s="924" t="s">
        <v>489</v>
      </c>
      <c r="DQ5" s="924" t="s">
        <v>490</v>
      </c>
      <c r="DR5" s="924" t="s">
        <v>491</v>
      </c>
      <c r="DS5" s="943"/>
      <c r="DT5" s="928"/>
      <c r="DU5" s="928"/>
      <c r="DV5" s="951"/>
      <c r="DW5" s="928"/>
      <c r="DX5" s="954"/>
      <c r="DY5" s="954"/>
      <c r="DZ5" s="928"/>
      <c r="EA5" s="925"/>
      <c r="EB5" s="919"/>
      <c r="EC5" s="928"/>
      <c r="ED5" s="943"/>
      <c r="EE5" s="943"/>
      <c r="EF5" s="943"/>
      <c r="EG5" s="943"/>
      <c r="EH5" s="943"/>
      <c r="EI5" s="928"/>
      <c r="EJ5" s="943" t="s">
        <v>524</v>
      </c>
      <c r="EK5" s="943" t="s">
        <v>525</v>
      </c>
      <c r="EL5" s="943"/>
      <c r="EM5" s="943"/>
      <c r="EN5" s="943"/>
      <c r="EO5" s="943"/>
      <c r="EP5" s="943"/>
      <c r="EQ5" s="943"/>
      <c r="ER5" s="943"/>
      <c r="ES5" s="928"/>
      <c r="ET5" s="947" t="s">
        <v>385</v>
      </c>
      <c r="EU5" s="943"/>
      <c r="EV5" s="943"/>
      <c r="EW5" s="943"/>
      <c r="EX5" s="943"/>
      <c r="EY5" s="943"/>
      <c r="EZ5" s="949"/>
      <c r="FA5" s="928"/>
      <c r="FB5" s="943"/>
      <c r="FC5" s="928"/>
      <c r="FD5" s="943"/>
      <c r="FE5" s="928"/>
      <c r="FF5" s="943"/>
      <c r="FG5" s="943" t="s">
        <v>418</v>
      </c>
      <c r="FH5" s="943" t="s">
        <v>419</v>
      </c>
      <c r="FI5" s="943" t="s">
        <v>418</v>
      </c>
      <c r="FJ5" s="943" t="s">
        <v>419</v>
      </c>
      <c r="FK5" s="943" t="s">
        <v>418</v>
      </c>
      <c r="FL5" s="943" t="s">
        <v>419</v>
      </c>
      <c r="FM5" s="943" t="s">
        <v>418</v>
      </c>
      <c r="FN5" s="943" t="s">
        <v>419</v>
      </c>
      <c r="FO5" s="944" t="s">
        <v>418</v>
      </c>
      <c r="FP5" s="945"/>
      <c r="FQ5" s="946"/>
      <c r="FR5" s="958" t="s">
        <v>419</v>
      </c>
      <c r="FS5" s="943" t="s">
        <v>418</v>
      </c>
      <c r="FT5" s="943" t="s">
        <v>419</v>
      </c>
      <c r="FU5" s="943" t="s">
        <v>418</v>
      </c>
      <c r="FV5" s="943" t="s">
        <v>419</v>
      </c>
      <c r="FW5" s="943" t="s">
        <v>418</v>
      </c>
      <c r="FX5" s="943" t="s">
        <v>419</v>
      </c>
      <c r="FY5" s="928"/>
      <c r="FZ5" s="943"/>
      <c r="GA5" s="919"/>
      <c r="GB5" s="928"/>
      <c r="GC5" s="943"/>
      <c r="GD5" s="943"/>
      <c r="GE5" s="919"/>
      <c r="GF5" s="919"/>
      <c r="GG5" s="919"/>
      <c r="GH5" s="919"/>
      <c r="GI5" s="919"/>
      <c r="GJ5" s="919"/>
      <c r="GK5" s="919"/>
      <c r="GL5" s="919"/>
      <c r="GM5" s="941"/>
      <c r="GN5" s="943"/>
      <c r="GO5" s="943"/>
      <c r="GP5" s="958"/>
      <c r="GQ5" s="943"/>
      <c r="GR5" s="943"/>
      <c r="GS5" s="943"/>
      <c r="GT5" s="943"/>
      <c r="GU5" s="962"/>
      <c r="GV5" s="928"/>
      <c r="GW5" s="962"/>
      <c r="GX5" s="919"/>
      <c r="GY5" s="943"/>
      <c r="GZ5" s="947"/>
      <c r="HA5" s="925"/>
      <c r="HB5" s="925"/>
      <c r="HC5" s="925"/>
      <c r="HD5" s="931"/>
      <c r="HE5" s="919"/>
      <c r="HF5" s="925"/>
      <c r="HG5" s="925"/>
      <c r="HH5" s="925"/>
      <c r="HI5" s="931"/>
      <c r="HJ5" s="919"/>
      <c r="HK5" s="925"/>
      <c r="HL5" s="925"/>
      <c r="HM5" s="925"/>
      <c r="HN5" s="931"/>
      <c r="HO5" s="919"/>
      <c r="HP5" s="925"/>
      <c r="HQ5" s="925"/>
      <c r="HR5" s="925"/>
      <c r="HS5" s="931"/>
      <c r="HT5" s="919"/>
      <c r="HU5" s="925"/>
      <c r="HV5" s="925"/>
      <c r="HW5" s="925"/>
      <c r="HX5" s="931"/>
      <c r="HY5" s="925"/>
      <c r="HZ5" s="925"/>
      <c r="IA5" s="925"/>
      <c r="IB5" s="925"/>
      <c r="IC5" s="931"/>
      <c r="ID5" s="925"/>
      <c r="IE5" s="925"/>
      <c r="IF5" s="925"/>
      <c r="IG5" s="925"/>
      <c r="IH5" s="931"/>
      <c r="II5" s="925"/>
      <c r="IJ5" s="970"/>
      <c r="IK5" s="970"/>
      <c r="IL5" s="970"/>
      <c r="IM5" s="970"/>
      <c r="IN5" s="970"/>
      <c r="IO5" s="970"/>
      <c r="IP5" s="970"/>
      <c r="IQ5" s="970"/>
      <c r="IR5" s="104" t="str">
        <f>IF($HY$8=0,"",IF(OR(MAX($HY$6,$IR$8)&gt;=100,MAX($HY$8,$IR$6)&gt;=250),"特定",IF(OR(MAX($HY$6,$IR$8)&gt;=50,MAX($HY$8,$IR$6)&gt;=100),"多数","その他")))</f>
        <v/>
      </c>
      <c r="IS5" s="102"/>
      <c r="IT5" s="102"/>
      <c r="IU5" s="102"/>
      <c r="IV5" s="102"/>
    </row>
    <row r="6" spans="1:256" x14ac:dyDescent="0.15">
      <c r="A6" s="943"/>
      <c r="B6" s="943"/>
      <c r="C6" s="943"/>
      <c r="D6" s="926"/>
      <c r="E6" s="926"/>
      <c r="F6" s="947"/>
      <c r="G6" s="943"/>
      <c r="H6" s="943"/>
      <c r="I6" s="943"/>
      <c r="J6" s="943"/>
      <c r="K6" s="943"/>
      <c r="L6" s="943"/>
      <c r="M6" s="943"/>
      <c r="N6" s="943"/>
      <c r="O6" s="943"/>
      <c r="P6" s="943"/>
      <c r="Q6" s="943"/>
      <c r="R6" s="943"/>
      <c r="S6" s="943"/>
      <c r="T6" s="943"/>
      <c r="U6" s="943"/>
      <c r="V6" s="943"/>
      <c r="W6" s="943"/>
      <c r="X6" s="943"/>
      <c r="Y6" s="943"/>
      <c r="Z6" s="943"/>
      <c r="AA6" s="943"/>
      <c r="AB6" s="943"/>
      <c r="AC6" s="943"/>
      <c r="AD6" s="943"/>
      <c r="AE6" s="943"/>
      <c r="AF6" s="943"/>
      <c r="AG6" s="943"/>
      <c r="AH6" s="969"/>
      <c r="AI6" s="943"/>
      <c r="AJ6" s="943"/>
      <c r="AK6" s="943"/>
      <c r="AL6" s="969"/>
      <c r="AM6" s="943"/>
      <c r="AN6" s="943"/>
      <c r="AO6" s="943"/>
      <c r="AP6" s="969"/>
      <c r="AQ6" s="943"/>
      <c r="AR6" s="943"/>
      <c r="AS6" s="943"/>
      <c r="AT6" s="969"/>
      <c r="AU6" s="943"/>
      <c r="AV6" s="943"/>
      <c r="AW6" s="943"/>
      <c r="AX6" s="969"/>
      <c r="AY6" s="943"/>
      <c r="AZ6" s="943"/>
      <c r="BA6" s="943"/>
      <c r="BB6" s="969"/>
      <c r="BC6" s="920"/>
      <c r="BD6" s="920"/>
      <c r="BE6" s="920"/>
      <c r="BF6" s="920"/>
      <c r="BG6" s="920"/>
      <c r="BH6" s="920"/>
      <c r="BI6" s="926"/>
      <c r="BJ6" s="929"/>
      <c r="BK6" s="926"/>
      <c r="BL6" s="920"/>
      <c r="BM6" s="929"/>
      <c r="BN6" s="943"/>
      <c r="BO6" s="943"/>
      <c r="BP6" s="929"/>
      <c r="BQ6" s="962"/>
      <c r="BR6" s="943"/>
      <c r="BS6" s="973"/>
      <c r="BT6" s="943"/>
      <c r="BU6" s="943"/>
      <c r="BV6" s="926"/>
      <c r="BW6" s="943"/>
      <c r="BX6" s="947"/>
      <c r="BY6" s="947"/>
      <c r="BZ6" s="947"/>
      <c r="CA6" s="947"/>
      <c r="CB6" s="947"/>
      <c r="CC6" s="962"/>
      <c r="CD6" s="973"/>
      <c r="CE6" s="973"/>
      <c r="CF6" s="973"/>
      <c r="CG6" s="973"/>
      <c r="CH6" s="947"/>
      <c r="CI6" s="947"/>
      <c r="CJ6" s="947"/>
      <c r="CK6" s="947"/>
      <c r="CL6" s="980"/>
      <c r="CM6" s="932"/>
      <c r="CN6" s="932"/>
      <c r="CO6" s="932"/>
      <c r="CP6" s="932"/>
      <c r="CQ6" s="929"/>
      <c r="CR6" s="943"/>
      <c r="CS6" s="943"/>
      <c r="CT6" s="929"/>
      <c r="CU6" s="943"/>
      <c r="CV6" s="943"/>
      <c r="CW6" s="929"/>
      <c r="CX6" s="955"/>
      <c r="CY6" s="920"/>
      <c r="CZ6" s="929"/>
      <c r="DA6" s="943"/>
      <c r="DB6" s="943"/>
      <c r="DC6" s="920"/>
      <c r="DD6" s="920"/>
      <c r="DE6" s="929"/>
      <c r="DF6" s="962"/>
      <c r="DG6" s="943"/>
      <c r="DH6" s="991"/>
      <c r="DI6" s="991"/>
      <c r="DJ6" s="994"/>
      <c r="DK6" s="999"/>
      <c r="DL6" s="999"/>
      <c r="DM6" s="999"/>
      <c r="DN6" s="991"/>
      <c r="DO6" s="958"/>
      <c r="DP6" s="926"/>
      <c r="DQ6" s="926"/>
      <c r="DR6" s="926"/>
      <c r="DS6" s="943"/>
      <c r="DT6" s="929"/>
      <c r="DU6" s="929"/>
      <c r="DV6" s="952"/>
      <c r="DW6" s="929"/>
      <c r="DX6" s="955"/>
      <c r="DY6" s="955"/>
      <c r="DZ6" s="929"/>
      <c r="EA6" s="926"/>
      <c r="EB6" s="920"/>
      <c r="EC6" s="929"/>
      <c r="ED6" s="943"/>
      <c r="EE6" s="943"/>
      <c r="EF6" s="943"/>
      <c r="EG6" s="943"/>
      <c r="EH6" s="943"/>
      <c r="EI6" s="929"/>
      <c r="EJ6" s="943"/>
      <c r="EK6" s="943"/>
      <c r="EL6" s="943"/>
      <c r="EM6" s="943"/>
      <c r="EN6" s="943"/>
      <c r="EO6" s="943"/>
      <c r="EP6" s="943"/>
      <c r="EQ6" s="943"/>
      <c r="ER6" s="943"/>
      <c r="ES6" s="929"/>
      <c r="ET6" s="947"/>
      <c r="EU6" s="943"/>
      <c r="EV6" s="943"/>
      <c r="EW6" s="943"/>
      <c r="EX6" s="943"/>
      <c r="EY6" s="943"/>
      <c r="EZ6" s="949"/>
      <c r="FA6" s="929"/>
      <c r="FB6" s="943"/>
      <c r="FC6" s="929"/>
      <c r="FD6" s="943"/>
      <c r="FE6" s="929"/>
      <c r="FF6" s="943"/>
      <c r="FG6" s="943"/>
      <c r="FH6" s="943"/>
      <c r="FI6" s="943"/>
      <c r="FJ6" s="943"/>
      <c r="FK6" s="943"/>
      <c r="FL6" s="943"/>
      <c r="FM6" s="943"/>
      <c r="FN6" s="943"/>
      <c r="FO6" s="73"/>
      <c r="FP6" s="65" t="s">
        <v>580</v>
      </c>
      <c r="FQ6" s="65" t="s">
        <v>564</v>
      </c>
      <c r="FR6" s="958"/>
      <c r="FS6" s="943"/>
      <c r="FT6" s="943"/>
      <c r="FU6" s="943"/>
      <c r="FV6" s="943"/>
      <c r="FW6" s="943"/>
      <c r="FX6" s="943"/>
      <c r="FY6" s="929"/>
      <c r="FZ6" s="943"/>
      <c r="GA6" s="920"/>
      <c r="GB6" s="929"/>
      <c r="GC6" s="943"/>
      <c r="GD6" s="943"/>
      <c r="GE6" s="920"/>
      <c r="GF6" s="920"/>
      <c r="GG6" s="920"/>
      <c r="GH6" s="920"/>
      <c r="GI6" s="920"/>
      <c r="GJ6" s="920"/>
      <c r="GK6" s="920"/>
      <c r="GL6" s="920"/>
      <c r="GM6" s="942"/>
      <c r="GN6" s="943"/>
      <c r="GO6" s="943"/>
      <c r="GP6" s="958"/>
      <c r="GQ6" s="943"/>
      <c r="GR6" s="943"/>
      <c r="GS6" s="943"/>
      <c r="GT6" s="943"/>
      <c r="GU6" s="962"/>
      <c r="GV6" s="929"/>
      <c r="GW6" s="962"/>
      <c r="GX6" s="101" t="str">
        <f>IF(GX8="","",IF(GX8&gt;=100,"特定",IF(AND(GX8&gt;=50,GX8&lt;100),"多数","その他")))</f>
        <v>特定</v>
      </c>
      <c r="GY6" s="943"/>
      <c r="GZ6" s="947"/>
      <c r="HA6" s="926"/>
      <c r="HB6" s="926"/>
      <c r="HC6" s="926"/>
      <c r="HD6" s="932"/>
      <c r="HE6" s="101">
        <f>MAX(HA8:HD8)</f>
        <v>0</v>
      </c>
      <c r="HF6" s="926"/>
      <c r="HG6" s="926"/>
      <c r="HH6" s="926"/>
      <c r="HI6" s="932"/>
      <c r="HJ6" s="101">
        <f>MAX(HF8:HI8)</f>
        <v>0</v>
      </c>
      <c r="HK6" s="926"/>
      <c r="HL6" s="926"/>
      <c r="HM6" s="926"/>
      <c r="HN6" s="932"/>
      <c r="HO6" s="101">
        <f>MAX(HK8:HN8)</f>
        <v>0</v>
      </c>
      <c r="HP6" s="926"/>
      <c r="HQ6" s="926"/>
      <c r="HR6" s="926"/>
      <c r="HS6" s="932"/>
      <c r="HT6" s="101">
        <f>MAX(HP8:HS8)</f>
        <v>0</v>
      </c>
      <c r="HU6" s="926"/>
      <c r="HV6" s="926"/>
      <c r="HW6" s="926"/>
      <c r="HX6" s="932"/>
      <c r="HY6" s="101">
        <f>MAX(HU8:HX8)</f>
        <v>0</v>
      </c>
      <c r="HZ6" s="926"/>
      <c r="IA6" s="926"/>
      <c r="IB6" s="926"/>
      <c r="IC6" s="932"/>
      <c r="ID6" s="926"/>
      <c r="IE6" s="926"/>
      <c r="IF6" s="926"/>
      <c r="IG6" s="926"/>
      <c r="IH6" s="932"/>
      <c r="II6" s="926"/>
      <c r="IJ6" s="99">
        <f>IJ8*IK8</f>
        <v>0</v>
      </c>
      <c r="IK6" s="99"/>
      <c r="IL6" s="99">
        <f>IL8*IM8</f>
        <v>0</v>
      </c>
      <c r="IM6" s="99"/>
      <c r="IN6" s="99">
        <f>IN8*IO8</f>
        <v>0</v>
      </c>
      <c r="IO6" s="99"/>
      <c r="IP6" s="99">
        <f>IP8*IQ8</f>
        <v>0</v>
      </c>
      <c r="IQ6" s="103"/>
      <c r="IR6" s="100">
        <f>SUM(IJ6:IP6)</f>
        <v>0</v>
      </c>
      <c r="IS6" s="1"/>
      <c r="IT6" s="1"/>
      <c r="IU6" s="1"/>
      <c r="IV6" s="1"/>
    </row>
    <row r="7" spans="1:256" x14ac:dyDescent="0.15">
      <c r="A7" s="375" t="s">
        <v>168</v>
      </c>
      <c r="B7" s="375" t="s">
        <v>336</v>
      </c>
      <c r="C7" s="375" t="s">
        <v>337</v>
      </c>
      <c r="D7" s="375" t="s">
        <v>375</v>
      </c>
      <c r="E7" s="375" t="s">
        <v>339</v>
      </c>
      <c r="F7" s="375" t="s">
        <v>340</v>
      </c>
      <c r="G7" s="375" t="s">
        <v>341</v>
      </c>
      <c r="H7" s="375" t="s">
        <v>342</v>
      </c>
      <c r="I7" s="375" t="s">
        <v>344</v>
      </c>
      <c r="J7" s="375" t="s">
        <v>345</v>
      </c>
      <c r="K7" s="375" t="s">
        <v>355</v>
      </c>
      <c r="L7" s="375" t="s">
        <v>356</v>
      </c>
      <c r="M7" s="375" t="s">
        <v>357</v>
      </c>
      <c r="N7" s="375" t="s">
        <v>358</v>
      </c>
      <c r="O7" s="375" t="s">
        <v>359</v>
      </c>
      <c r="P7" s="375" t="s">
        <v>360</v>
      </c>
      <c r="Q7" s="375" t="s">
        <v>361</v>
      </c>
      <c r="R7" s="375" t="s">
        <v>362</v>
      </c>
      <c r="S7" s="375" t="s">
        <v>363</v>
      </c>
      <c r="T7" s="375" t="s">
        <v>364</v>
      </c>
      <c r="U7" s="375" t="s">
        <v>365</v>
      </c>
      <c r="V7" s="375" t="s">
        <v>366</v>
      </c>
      <c r="W7" s="375" t="s">
        <v>367</v>
      </c>
      <c r="X7" s="375" t="s">
        <v>368</v>
      </c>
      <c r="Y7" s="375" t="s">
        <v>369</v>
      </c>
      <c r="Z7" s="375" t="s">
        <v>370</v>
      </c>
      <c r="AA7" s="375" t="s">
        <v>371</v>
      </c>
      <c r="AB7" s="375" t="s">
        <v>372</v>
      </c>
      <c r="AC7" s="375" t="s">
        <v>373</v>
      </c>
      <c r="AD7" s="375" t="s">
        <v>374</v>
      </c>
      <c r="AE7" s="374" t="s">
        <v>407</v>
      </c>
      <c r="AF7" s="374" t="s">
        <v>408</v>
      </c>
      <c r="AG7" s="374" t="s">
        <v>409</v>
      </c>
      <c r="AH7" s="374" t="s">
        <v>410</v>
      </c>
      <c r="AI7" s="374" t="s">
        <v>411</v>
      </c>
      <c r="AJ7" s="374" t="s">
        <v>412</v>
      </c>
      <c r="AK7" s="374" t="s">
        <v>413</v>
      </c>
      <c r="AL7" s="374" t="s">
        <v>414</v>
      </c>
      <c r="AM7" s="374" t="s">
        <v>397</v>
      </c>
      <c r="AN7" s="374"/>
      <c r="AO7" s="374"/>
      <c r="AP7" s="374"/>
      <c r="AQ7" s="374" t="s">
        <v>415</v>
      </c>
      <c r="AR7" s="374"/>
      <c r="AS7" s="374"/>
      <c r="AT7" s="374"/>
      <c r="AU7" s="374" t="s">
        <v>416</v>
      </c>
      <c r="AV7" s="374"/>
      <c r="AW7" s="374"/>
      <c r="AX7" s="374"/>
      <c r="AY7" s="374" t="s">
        <v>398</v>
      </c>
      <c r="AZ7" s="374"/>
      <c r="BA7" s="374"/>
      <c r="BB7" s="374"/>
      <c r="BC7" s="374" t="s">
        <v>386</v>
      </c>
      <c r="BD7" s="374" t="s">
        <v>387</v>
      </c>
      <c r="BE7" s="374" t="s">
        <v>388</v>
      </c>
      <c r="BF7" s="374" t="s">
        <v>389</v>
      </c>
      <c r="BG7" s="374" t="s">
        <v>390</v>
      </c>
      <c r="BH7" s="374" t="s">
        <v>391</v>
      </c>
      <c r="BI7" s="374" t="s">
        <v>392</v>
      </c>
      <c r="BJ7" s="374" t="s">
        <v>393</v>
      </c>
      <c r="BK7" s="374" t="s">
        <v>394</v>
      </c>
      <c r="BL7" s="374"/>
      <c r="BM7" s="374" t="s">
        <v>428</v>
      </c>
      <c r="BN7" s="374" t="s">
        <v>422</v>
      </c>
      <c r="BO7" s="374" t="s">
        <v>423</v>
      </c>
      <c r="BP7" s="374" t="s">
        <v>424</v>
      </c>
      <c r="BQ7" s="374" t="s">
        <v>425</v>
      </c>
      <c r="BR7" s="374" t="s">
        <v>426</v>
      </c>
      <c r="BS7" s="374" t="s">
        <v>434</v>
      </c>
      <c r="BT7" s="374" t="s">
        <v>435</v>
      </c>
      <c r="BU7" s="374" t="s">
        <v>436</v>
      </c>
      <c r="BV7" s="374" t="s">
        <v>437</v>
      </c>
      <c r="BW7" s="374" t="s">
        <v>438</v>
      </c>
      <c r="BX7" s="374" t="s">
        <v>444</v>
      </c>
      <c r="BY7" s="374" t="s">
        <v>445</v>
      </c>
      <c r="BZ7" s="374" t="s">
        <v>446</v>
      </c>
      <c r="CA7" s="374" t="s">
        <v>447</v>
      </c>
      <c r="CB7" s="374" t="s">
        <v>448</v>
      </c>
      <c r="CC7" s="374" t="s">
        <v>449</v>
      </c>
      <c r="CD7" s="374" t="s">
        <v>456</v>
      </c>
      <c r="CE7" s="374" t="s">
        <v>457</v>
      </c>
      <c r="CF7" s="374" t="s">
        <v>458</v>
      </c>
      <c r="CG7" s="374" t="s">
        <v>459</v>
      </c>
      <c r="CH7" s="374" t="s">
        <v>452</v>
      </c>
      <c r="CI7" s="374" t="s">
        <v>453</v>
      </c>
      <c r="CJ7" s="374" t="s">
        <v>454</v>
      </c>
      <c r="CK7" s="374" t="s">
        <v>455</v>
      </c>
      <c r="CL7" s="374" t="s">
        <v>873</v>
      </c>
      <c r="CM7" s="374" t="s">
        <v>874</v>
      </c>
      <c r="CN7" s="374" t="s">
        <v>875</v>
      </c>
      <c r="CO7" s="374" t="s">
        <v>876</v>
      </c>
      <c r="CP7" s="374" t="s">
        <v>877</v>
      </c>
      <c r="CQ7" s="374" t="s">
        <v>469</v>
      </c>
      <c r="CR7" s="374" t="s">
        <v>470</v>
      </c>
      <c r="CS7" s="374" t="s">
        <v>471</v>
      </c>
      <c r="CT7" s="374" t="s">
        <v>472</v>
      </c>
      <c r="CU7" s="374" t="s">
        <v>473</v>
      </c>
      <c r="CV7" s="374" t="s">
        <v>474</v>
      </c>
      <c r="CW7" s="374" t="s">
        <v>475</v>
      </c>
      <c r="CX7" s="374" t="s">
        <v>476</v>
      </c>
      <c r="CY7" s="374" t="s">
        <v>477</v>
      </c>
      <c r="CZ7" s="374" t="s">
        <v>479</v>
      </c>
      <c r="DA7" s="374" t="s">
        <v>480</v>
      </c>
      <c r="DB7" s="374" t="s">
        <v>481</v>
      </c>
      <c r="DC7" s="374" t="s">
        <v>482</v>
      </c>
      <c r="DD7" s="374"/>
      <c r="DE7" s="374" t="s">
        <v>483</v>
      </c>
      <c r="DF7" s="374" t="s">
        <v>484</v>
      </c>
      <c r="DG7" s="374" t="s">
        <v>478</v>
      </c>
      <c r="DH7" s="374"/>
      <c r="DI7" s="374"/>
      <c r="DJ7" s="374" t="s">
        <v>492</v>
      </c>
      <c r="DK7" s="374" t="s">
        <v>493</v>
      </c>
      <c r="DL7" s="374" t="s">
        <v>494</v>
      </c>
      <c r="DM7" s="374" t="s">
        <v>495</v>
      </c>
      <c r="DN7" s="374" t="s">
        <v>496</v>
      </c>
      <c r="DO7" s="374" t="s">
        <v>492</v>
      </c>
      <c r="DP7" s="374" t="s">
        <v>493</v>
      </c>
      <c r="DQ7" s="374" t="s">
        <v>494</v>
      </c>
      <c r="DR7" s="374" t="s">
        <v>495</v>
      </c>
      <c r="DS7" s="374" t="s">
        <v>496</v>
      </c>
      <c r="DT7" s="374" t="s">
        <v>498</v>
      </c>
      <c r="DU7" s="374" t="s">
        <v>499</v>
      </c>
      <c r="DV7" s="374" t="s">
        <v>500</v>
      </c>
      <c r="DW7" s="374" t="s">
        <v>501</v>
      </c>
      <c r="DX7" s="374" t="s">
        <v>502</v>
      </c>
      <c r="DY7" s="374"/>
      <c r="DZ7" s="374" t="s">
        <v>503</v>
      </c>
      <c r="EA7" s="374" t="s">
        <v>504</v>
      </c>
      <c r="EB7" s="374" t="s">
        <v>505</v>
      </c>
      <c r="EC7" s="374" t="s">
        <v>511</v>
      </c>
      <c r="ED7" s="374" t="s">
        <v>512</v>
      </c>
      <c r="EE7" s="374" t="s">
        <v>513</v>
      </c>
      <c r="EF7" s="374" t="s">
        <v>514</v>
      </c>
      <c r="EG7" s="374" t="s">
        <v>515</v>
      </c>
      <c r="EH7" s="374" t="s">
        <v>516</v>
      </c>
      <c r="EI7" s="374" t="s">
        <v>526</v>
      </c>
      <c r="EJ7" s="374" t="s">
        <v>527</v>
      </c>
      <c r="EK7" s="374" t="s">
        <v>528</v>
      </c>
      <c r="EL7" s="374" t="s">
        <v>529</v>
      </c>
      <c r="EM7" s="374" t="s">
        <v>539</v>
      </c>
      <c r="EN7" s="374" t="s">
        <v>530</v>
      </c>
      <c r="EO7" s="374" t="s">
        <v>531</v>
      </c>
      <c r="EP7" s="374" t="s">
        <v>532</v>
      </c>
      <c r="EQ7" s="374" t="s">
        <v>533</v>
      </c>
      <c r="ER7" s="374" t="s">
        <v>534</v>
      </c>
      <c r="ES7" s="374" t="s">
        <v>535</v>
      </c>
      <c r="ET7" s="374" t="s">
        <v>536</v>
      </c>
      <c r="EU7" s="374" t="s">
        <v>540</v>
      </c>
      <c r="EV7" s="375" t="s">
        <v>589</v>
      </c>
      <c r="EW7" s="375" t="s">
        <v>590</v>
      </c>
      <c r="EX7" s="375" t="s">
        <v>591</v>
      </c>
      <c r="EY7" s="375" t="s">
        <v>592</v>
      </c>
      <c r="EZ7" s="375" t="s">
        <v>545</v>
      </c>
      <c r="FA7" s="374" t="s">
        <v>549</v>
      </c>
      <c r="FB7" s="374" t="s">
        <v>550</v>
      </c>
      <c r="FC7" s="374" t="s">
        <v>551</v>
      </c>
      <c r="FD7" s="374" t="s">
        <v>552</v>
      </c>
      <c r="FE7" s="374" t="s">
        <v>553</v>
      </c>
      <c r="FF7" s="374" t="s">
        <v>554</v>
      </c>
      <c r="FG7" s="374" t="s">
        <v>565</v>
      </c>
      <c r="FH7" s="374" t="s">
        <v>566</v>
      </c>
      <c r="FI7" s="374" t="s">
        <v>567</v>
      </c>
      <c r="FJ7" s="374" t="s">
        <v>568</v>
      </c>
      <c r="FK7" s="374" t="s">
        <v>569</v>
      </c>
      <c r="FL7" s="374" t="s">
        <v>570</v>
      </c>
      <c r="FM7" s="374" t="s">
        <v>571</v>
      </c>
      <c r="FN7" s="374" t="s">
        <v>572</v>
      </c>
      <c r="FO7" s="374" t="s">
        <v>573</v>
      </c>
      <c r="FP7" s="375" t="s">
        <v>574</v>
      </c>
      <c r="FQ7" s="375" t="s">
        <v>575</v>
      </c>
      <c r="FR7" s="374" t="s">
        <v>576</v>
      </c>
      <c r="FS7" s="374" t="s">
        <v>593</v>
      </c>
      <c r="FT7" s="374" t="s">
        <v>594</v>
      </c>
      <c r="FU7" s="374" t="s">
        <v>577</v>
      </c>
      <c r="FV7" s="374" t="s">
        <v>578</v>
      </c>
      <c r="FW7" s="374" t="s">
        <v>595</v>
      </c>
      <c r="FX7" s="374" t="s">
        <v>579</v>
      </c>
      <c r="FY7" s="374" t="s">
        <v>588</v>
      </c>
      <c r="FZ7" s="374" t="s">
        <v>586</v>
      </c>
      <c r="GA7" s="375" t="s">
        <v>587</v>
      </c>
      <c r="GB7" s="374" t="s">
        <v>596</v>
      </c>
      <c r="GC7" s="374" t="s">
        <v>584</v>
      </c>
      <c r="GD7" s="374" t="s">
        <v>585</v>
      </c>
      <c r="GE7" s="374" t="s">
        <v>604</v>
      </c>
      <c r="GF7" s="374" t="s">
        <v>605</v>
      </c>
      <c r="GG7" s="374" t="s">
        <v>606</v>
      </c>
      <c r="GH7" s="374" t="s">
        <v>607</v>
      </c>
      <c r="GI7" s="374" t="s">
        <v>608</v>
      </c>
      <c r="GJ7" s="374" t="s">
        <v>609</v>
      </c>
      <c r="GK7" s="374" t="s">
        <v>610</v>
      </c>
      <c r="GL7" s="374" t="s">
        <v>611</v>
      </c>
      <c r="GM7" s="374" t="s">
        <v>612</v>
      </c>
      <c r="GN7" s="374" t="s">
        <v>895</v>
      </c>
      <c r="GO7" s="374" t="s">
        <v>896</v>
      </c>
      <c r="GP7" s="374" t="s">
        <v>897</v>
      </c>
      <c r="GQ7" s="374" t="s">
        <v>898</v>
      </c>
      <c r="GR7" s="374" t="s">
        <v>899</v>
      </c>
      <c r="GS7" s="374" t="s">
        <v>900</v>
      </c>
      <c r="GT7" s="374" t="s">
        <v>901</v>
      </c>
      <c r="GU7" s="374" t="s">
        <v>902</v>
      </c>
      <c r="GV7" s="374" t="s">
        <v>903</v>
      </c>
      <c r="GW7" s="374" t="s">
        <v>904</v>
      </c>
      <c r="GX7" s="374" t="s">
        <v>905</v>
      </c>
      <c r="GY7" s="374" t="s">
        <v>906</v>
      </c>
      <c r="GZ7" s="374" t="s">
        <v>907</v>
      </c>
      <c r="HA7" s="374" t="s">
        <v>643</v>
      </c>
      <c r="HB7" s="374" t="s">
        <v>644</v>
      </c>
      <c r="HC7" s="374" t="s">
        <v>645</v>
      </c>
      <c r="HD7" s="374" t="s">
        <v>646</v>
      </c>
      <c r="HE7" s="374" t="s">
        <v>647</v>
      </c>
      <c r="HF7" s="374" t="s">
        <v>648</v>
      </c>
      <c r="HG7" s="374" t="s">
        <v>649</v>
      </c>
      <c r="HH7" s="374" t="s">
        <v>650</v>
      </c>
      <c r="HI7" s="374" t="s">
        <v>651</v>
      </c>
      <c r="HJ7" s="374" t="s">
        <v>652</v>
      </c>
      <c r="HK7" s="374" t="s">
        <v>653</v>
      </c>
      <c r="HL7" s="374" t="s">
        <v>654</v>
      </c>
      <c r="HM7" s="374" t="s">
        <v>655</v>
      </c>
      <c r="HN7" s="374" t="s">
        <v>656</v>
      </c>
      <c r="HO7" s="374" t="s">
        <v>657</v>
      </c>
      <c r="HP7" s="374" t="s">
        <v>658</v>
      </c>
      <c r="HQ7" s="374" t="s">
        <v>659</v>
      </c>
      <c r="HR7" s="374" t="s">
        <v>660</v>
      </c>
      <c r="HS7" s="374" t="s">
        <v>661</v>
      </c>
      <c r="HT7" s="374" t="s">
        <v>662</v>
      </c>
      <c r="HU7" s="374" t="s">
        <v>620</v>
      </c>
      <c r="HV7" s="374" t="s">
        <v>621</v>
      </c>
      <c r="HW7" s="374" t="s">
        <v>622</v>
      </c>
      <c r="HX7" s="374" t="s">
        <v>623</v>
      </c>
      <c r="HY7" s="374" t="s">
        <v>624</v>
      </c>
      <c r="HZ7" s="374" t="s">
        <v>620</v>
      </c>
      <c r="IA7" s="374" t="s">
        <v>621</v>
      </c>
      <c r="IB7" s="374" t="s">
        <v>622</v>
      </c>
      <c r="IC7" s="374" t="s">
        <v>623</v>
      </c>
      <c r="ID7" s="374" t="s">
        <v>624</v>
      </c>
      <c r="IE7" s="374" t="s">
        <v>625</v>
      </c>
      <c r="IF7" s="374" t="s">
        <v>626</v>
      </c>
      <c r="IG7" s="374" t="s">
        <v>627</v>
      </c>
      <c r="IH7" s="374" t="s">
        <v>628</v>
      </c>
      <c r="II7" s="374" t="s">
        <v>629</v>
      </c>
      <c r="IJ7" s="374" t="s">
        <v>664</v>
      </c>
      <c r="IK7" s="374" t="s">
        <v>675</v>
      </c>
      <c r="IL7" s="374" t="s">
        <v>665</v>
      </c>
      <c r="IM7" s="374" t="s">
        <v>676</v>
      </c>
      <c r="IN7" s="374" t="s">
        <v>666</v>
      </c>
      <c r="IO7" s="374" t="s">
        <v>677</v>
      </c>
      <c r="IP7" s="374" t="s">
        <v>667</v>
      </c>
      <c r="IQ7" s="374" t="s">
        <v>678</v>
      </c>
      <c r="IR7" s="374" t="s">
        <v>668</v>
      </c>
    </row>
    <row r="8" spans="1:256" ht="27" customHeight="1" x14ac:dyDescent="0.15">
      <c r="A8" s="74"/>
      <c r="B8" s="74">
        <f>報告書!$D$5</f>
        <v>0</v>
      </c>
      <c r="C8" s="74">
        <f>報告書!$D$15</f>
        <v>0</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67"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4">
        <f>報告書!$X$42</f>
        <v>0</v>
      </c>
      <c r="AF8" s="234">
        <f>報告書!$X$44</f>
        <v>0</v>
      </c>
      <c r="AG8" s="235">
        <f>IF(AND(AE8="",AF8=""),"",AE8-AF8)</f>
        <v>0</v>
      </c>
      <c r="AH8" s="74" t="str">
        <f>IF(AG8="","",IF(AG8&gt;=5,"該当","非該当"))</f>
        <v>非該当</v>
      </c>
      <c r="AI8" s="234">
        <f>報告書!$AA$42</f>
        <v>0</v>
      </c>
      <c r="AJ8" s="234">
        <f>報告書!$AA$44</f>
        <v>0</v>
      </c>
      <c r="AK8" s="235">
        <f>IF(AND(AI8="",AJ8=""),"",AI8-AJ8)</f>
        <v>0</v>
      </c>
      <c r="AL8" s="74" t="str">
        <f>IF(AK8="","",IF(AK8&gt;=5,"該当","非該当"))</f>
        <v>非該当</v>
      </c>
      <c r="AM8" s="234">
        <f>報告書!$AD$42</f>
        <v>0</v>
      </c>
      <c r="AN8" s="234">
        <f>報告書!$AD$44</f>
        <v>0</v>
      </c>
      <c r="AO8" s="235">
        <f>IF(AND(AM8="",AN8=""),"",AM8-AN8)</f>
        <v>0</v>
      </c>
      <c r="AP8" s="74" t="str">
        <f>IF(AO8="","",IF(AO8&gt;=5,"該当","非該当"))</f>
        <v>非該当</v>
      </c>
      <c r="AQ8" s="234">
        <f>報告書!$AG$42</f>
        <v>0</v>
      </c>
      <c r="AR8" s="234">
        <f>報告書!$AG$44</f>
        <v>0</v>
      </c>
      <c r="AS8" s="235">
        <f>IF(AND(AQ8="",AR8=""),"",AQ8-AR8)</f>
        <v>0</v>
      </c>
      <c r="AT8" s="74" t="str">
        <f>IF(AS8="","",IF(AS8&gt;=5,"該当","非該当"))</f>
        <v>非該当</v>
      </c>
      <c r="AU8" s="234">
        <f>報告書!$AJ$42</f>
        <v>0</v>
      </c>
      <c r="AV8" s="234">
        <f>報告書!$AJ$44</f>
        <v>0</v>
      </c>
      <c r="AW8" s="235">
        <f>IF(AND(AU8="",AV8=""),"",AU8-AV8)</f>
        <v>0</v>
      </c>
      <c r="AX8" s="74" t="str">
        <f>IF(AW8="","",IF(AW8&gt;=5,"該当","非該当"))</f>
        <v>非該当</v>
      </c>
      <c r="AY8" s="234">
        <f>報告書!$AM$42</f>
        <v>0</v>
      </c>
      <c r="AZ8" s="234">
        <f>報告書!$AM$44</f>
        <v>0</v>
      </c>
      <c r="BA8" s="235">
        <f>IF(AND(AY8="",AZ8=""),"",AY8-AZ8)</f>
        <v>0</v>
      </c>
      <c r="BB8" s="74" t="str">
        <f>IF(BA8="","",IF(BA8&gt;=5,"該当","非該当"))</f>
        <v>非該当</v>
      </c>
      <c r="BC8" s="74" t="s">
        <v>921</v>
      </c>
      <c r="BD8" s="74" t="s">
        <v>921</v>
      </c>
      <c r="BE8" s="74" t="s">
        <v>921</v>
      </c>
      <c r="BF8" s="74" t="s">
        <v>921</v>
      </c>
      <c r="BG8" s="74" t="s">
        <v>921</v>
      </c>
      <c r="BH8" s="74" t="s">
        <v>921</v>
      </c>
      <c r="BI8" s="74" t="s">
        <v>921</v>
      </c>
      <c r="BJ8" s="74" t="s">
        <v>921</v>
      </c>
      <c r="BK8" s="74" t="s">
        <v>921</v>
      </c>
      <c r="BL8" s="74" t="s">
        <v>921</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921</v>
      </c>
      <c r="CE8" s="74" t="s">
        <v>921</v>
      </c>
      <c r="CF8" s="74" t="s">
        <v>921</v>
      </c>
      <c r="CG8" s="74" t="s">
        <v>921</v>
      </c>
      <c r="CH8" s="74" t="s">
        <v>921</v>
      </c>
      <c r="CI8" s="74" t="s">
        <v>921</v>
      </c>
      <c r="CJ8" s="74" t="s">
        <v>921</v>
      </c>
      <c r="CK8" s="74" t="s">
        <v>921</v>
      </c>
      <c r="CL8" s="74" t="s">
        <v>878</v>
      </c>
      <c r="CM8" s="74" t="s">
        <v>878</v>
      </c>
      <c r="CN8" s="74" t="s">
        <v>878</v>
      </c>
      <c r="CO8" s="74" t="s">
        <v>878</v>
      </c>
      <c r="CP8" s="74" t="s">
        <v>878</v>
      </c>
      <c r="CQ8" s="74">
        <f>報告書!$CG$59</f>
        <v>0</v>
      </c>
      <c r="CR8" s="74">
        <f>報告書!$CG$60</f>
        <v>0</v>
      </c>
      <c r="CS8" s="74">
        <f>報告書!$CG$61</f>
        <v>0</v>
      </c>
      <c r="CT8" s="74">
        <f>報告書!$CG$62</f>
        <v>0</v>
      </c>
      <c r="CU8" s="74">
        <f>報告書!$Y$67</f>
        <v>0</v>
      </c>
      <c r="CV8" s="74">
        <f>報告書!$AF$67</f>
        <v>0</v>
      </c>
      <c r="CW8" s="74">
        <f>報告書!$CG$65</f>
        <v>0</v>
      </c>
      <c r="CX8" s="74">
        <f>報告書!$CG$66</f>
        <v>0</v>
      </c>
      <c r="CY8" s="74">
        <f>報告書!$CG$67</f>
        <v>0</v>
      </c>
      <c r="CZ8" s="74">
        <f>報告書!$CG$67</f>
        <v>0</v>
      </c>
      <c r="DA8" s="74">
        <f>報告書!$CG$68</f>
        <v>0</v>
      </c>
      <c r="DB8" s="74">
        <f>報告書!$CG$69</f>
        <v>0</v>
      </c>
      <c r="DC8" s="74">
        <f>報告書!$CG$70</f>
        <v>0</v>
      </c>
      <c r="DD8" s="74">
        <f>報告書!$Z$71</f>
        <v>0</v>
      </c>
      <c r="DE8" s="74">
        <f>報告書!$CG$72</f>
        <v>0</v>
      </c>
      <c r="DF8" s="74">
        <f>報告書!$T$72</f>
        <v>0</v>
      </c>
      <c r="DG8" s="74">
        <f>報告書!$CG$73</f>
        <v>0</v>
      </c>
      <c r="DH8" s="372" t="s">
        <v>878</v>
      </c>
      <c r="DI8" s="372" t="s">
        <v>878</v>
      </c>
      <c r="DJ8" s="372" t="s">
        <v>878</v>
      </c>
      <c r="DK8" s="372" t="s">
        <v>878</v>
      </c>
      <c r="DL8" s="372" t="s">
        <v>878</v>
      </c>
      <c r="DM8" s="372" t="s">
        <v>878</v>
      </c>
      <c r="DN8" s="372" t="s">
        <v>878</v>
      </c>
      <c r="DO8" s="74" t="s">
        <v>878</v>
      </c>
      <c r="DP8" s="74" t="s">
        <v>878</v>
      </c>
      <c r="DQ8" s="74" t="s">
        <v>878</v>
      </c>
      <c r="DR8" s="74" t="s">
        <v>878</v>
      </c>
      <c r="DS8" s="74" t="s">
        <v>878</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3" t="s">
        <v>878</v>
      </c>
      <c r="GO8" s="373" t="s">
        <v>878</v>
      </c>
      <c r="GP8" s="373" t="s">
        <v>878</v>
      </c>
      <c r="GQ8" s="373" t="s">
        <v>878</v>
      </c>
      <c r="GR8" s="373" t="s">
        <v>878</v>
      </c>
      <c r="GS8" s="373" t="s">
        <v>878</v>
      </c>
      <c r="GT8" s="373" t="s">
        <v>878</v>
      </c>
      <c r="GU8" s="373" t="s">
        <v>878</v>
      </c>
      <c r="GV8" s="373" t="s">
        <v>878</v>
      </c>
      <c r="GW8" s="373" t="s">
        <v>878</v>
      </c>
      <c r="GX8" s="373" t="s">
        <v>878</v>
      </c>
      <c r="GY8" s="373" t="s">
        <v>878</v>
      </c>
      <c r="GZ8" s="373" t="s">
        <v>878</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15">
      <c r="D9" s="98"/>
      <c r="E9" s="98"/>
    </row>
    <row r="11" spans="1:256" ht="17.25" x14ac:dyDescent="0.15">
      <c r="A11" s="75" t="s">
        <v>633</v>
      </c>
      <c r="BB11" s="1"/>
      <c r="BC11" s="1"/>
      <c r="BD11" s="1"/>
      <c r="BE11" s="1"/>
      <c r="BF11" s="1"/>
      <c r="BG11" s="1"/>
      <c r="BH11" s="1"/>
      <c r="BI11" s="1"/>
      <c r="BJ11" s="1"/>
      <c r="BK11" s="1"/>
    </row>
    <row r="12" spans="1:256" ht="13.5" x14ac:dyDescent="0.15">
      <c r="A12" s="76" t="s">
        <v>634</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AO5:AO6"/>
    <mergeCell ref="BB5:BB6"/>
    <mergeCell ref="AQ5:AQ6"/>
    <mergeCell ref="AR5:AR6"/>
    <mergeCell ref="AS5:AS6"/>
    <mergeCell ref="AT5:AT6"/>
    <mergeCell ref="AU5:AU6"/>
    <mergeCell ref="AV5:AV6"/>
    <mergeCell ref="AW5:AW6"/>
    <mergeCell ref="AX5:AX6"/>
    <mergeCell ref="AY5:AY6"/>
    <mergeCell ref="AZ5:AZ6"/>
    <mergeCell ref="BA5:BA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BC3:BC6"/>
    <mergeCell ref="BC2:BL2"/>
    <mergeCell ref="BC1:BL1"/>
    <mergeCell ref="BK4:BK6"/>
    <mergeCell ref="BL3:BL6"/>
    <mergeCell ref="BJ3:BJ6"/>
    <mergeCell ref="BI3:BI6"/>
    <mergeCell ref="BH3:BH6"/>
    <mergeCell ref="BG3:BG6"/>
    <mergeCell ref="BF3:BF6"/>
    <mergeCell ref="BE3:BE6"/>
    <mergeCell ref="BD3:BD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斉藤＿悠</cp:lastModifiedBy>
  <cp:lastPrinted>2021-02-16T07:29:37Z</cp:lastPrinted>
  <dcterms:created xsi:type="dcterms:W3CDTF">2020-12-03T02:34:43Z</dcterms:created>
  <dcterms:modified xsi:type="dcterms:W3CDTF">2021-07-14T07:15:18Z</dcterms:modified>
</cp:coreProperties>
</file>